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924"/>
  <mc:AlternateContent xmlns:mc="http://schemas.openxmlformats.org/markup-compatibility/2006">
    <mc:Choice Requires="x15">
      <x15ac:absPath xmlns:x15ac="http://schemas.microsoft.com/office/spreadsheetml/2010/11/ac" url="C:\Users\szalma.szilvia\Documents\2023\RENDELETEK\"/>
    </mc:Choice>
  </mc:AlternateContent>
  <bookViews>
    <workbookView xWindow="-120" yWindow="-120" windowWidth="29040" windowHeight="15840" tabRatio="606" firstSheet="16" activeTab="17"/>
  </bookViews>
  <sheets>
    <sheet name="A melléklet" sheetId="1" r:id="rId1"/>
    <sheet name="A2 melléklet" sheetId="2" r:id="rId2"/>
    <sheet name="1.melléklet" sheetId="3" r:id="rId3"/>
    <sheet name="1_A melléklet" sheetId="4" r:id="rId4"/>
    <sheet name="1_B_MELLÉKLET" sheetId="5" r:id="rId5"/>
    <sheet name="2. melléklet" sheetId="6" r:id="rId6"/>
    <sheet name="3. melléklet" sheetId="7" r:id="rId7"/>
    <sheet name="4_.melléklet" sheetId="8" r:id="rId8"/>
    <sheet name="5.  melléklet" sheetId="9" r:id="rId9"/>
    <sheet name="6.melléket" sheetId="10" r:id="rId10"/>
    <sheet name="7. melléklet" sheetId="11" r:id="rId11"/>
    <sheet name="8. melléklet Önkormányzat" sheetId="12" r:id="rId12"/>
    <sheet name="9.  melléklet Hivatal" sheetId="13" r:id="rId13"/>
    <sheet name="10. melléklet Isaszegi Héts" sheetId="14" r:id="rId14"/>
    <sheet name="11.  melléklet Isaszegi Bóbi" sheetId="15" r:id="rId15"/>
    <sheet name="12. mell. Isaszegi Humánszol" sheetId="16" r:id="rId16"/>
    <sheet name="13.  mellékletMűvelődési ház" sheetId="17" r:id="rId17"/>
    <sheet name="14. melléklet Könyvtár" sheetId="18" r:id="rId18"/>
    <sheet name="15.melléklet IVÜSZ" sheetId="19" r:id="rId19"/>
    <sheet name="16. melléklet Bölcsőde" sheetId="22" r:id="rId20"/>
    <sheet name="17. melléklet" sheetId="20" r:id="rId21"/>
    <sheet name="18. melléklet" sheetId="21" r:id="rId22"/>
  </sheets>
  <externalReferences>
    <externalReference r:id="rId23"/>
  </externalReferences>
  <definedNames>
    <definedName name="Excel_BuiltIn_Print_Area" localSheetId="0">'A melléklet'!$A$2:$D$39</definedName>
    <definedName name="_xlnm.Print_Area" localSheetId="0">'A melléklet'!$A$2:$D$47</definedName>
    <definedName name="Excel_BuiltIn_Print_Area" localSheetId="2">'1.melléklet'!$A$2:$F$81</definedName>
    <definedName name="_xlnm.Print_Area" localSheetId="2">'1.melléklet'!$A$2:$H$81</definedName>
    <definedName name="Excel_BuiltIn_Print_Area" localSheetId="3">'1_A melléklet'!$A$1:$G$60</definedName>
    <definedName name="_xlnm.Print_Area" localSheetId="3">'1_A melléklet'!$A$1:$H$60</definedName>
    <definedName name="Excel_BuiltIn_Print_Area" localSheetId="4">'1_B_MELLÉKLET'!$A$1:$G$42</definedName>
    <definedName name="_xlnm.Print_Area" localSheetId="4">'1_B_MELLÉKLET'!$A$1:$H$42</definedName>
    <definedName name="Excel_BuiltIn_Print_Area" localSheetId="7">'4_.melléklet'!$A$1:$I$79</definedName>
    <definedName name="_xlnm.Print_Area" localSheetId="7">'4_.melléklet'!$A$1:$H$69</definedName>
    <definedName name="Excel_BuiltIn_Print_Area" localSheetId="9">'6.melléket'!$A$2:$M$20</definedName>
    <definedName name="_xlnm.Print_Area" localSheetId="9">'6.melléket'!$A$2:$J$17</definedName>
    <definedName name="_xlnm.Print_Area" localSheetId="10">'7. melléklet'!$A$1:$M$19</definedName>
    <definedName name="_xlnm.Print_Area" localSheetId="17">'14. melléklet Könyvtár'!$A$1:$I$88</definedName>
    <definedName name="Excel_BuiltIn_Print_Area" localSheetId="20">'17. melléklet'!$A$1:$D$25</definedName>
    <definedName name="_xlnm.Print_Area" localSheetId="20">'17. melléklet'!$A$1:$G$25</definedName>
    <definedName name="_xlnm.Print_Area" localSheetId="21">'18. melléklet'!$A$1:$G$23</definedName>
  </definedNames>
  <calcPr calcId="191029"/>
</workbook>
</file>

<file path=xl/calcChain.xml><?xml version="1.0" encoding="utf-8"?>
<calcChain xmlns="http://schemas.openxmlformats.org/spreadsheetml/2006/main">
  <c i="4" l="1" r="H55"/>
  <c r="F54"/>
  <c r="F55"/>
  <c i="12" l="1" r="E12"/>
  <c r="E59"/>
  <c i="1" r="E22"/>
  <c r="E44"/>
  <c i="11" r="E35"/>
  <c r="E34"/>
  <c r="N16"/>
  <c r="E16"/>
  <c r="N15"/>
  <c r="E15"/>
  <c i="8" r="F31"/>
  <c r="J19"/>
  <c r="K19"/>
  <c r="L34"/>
  <c r="L53"/>
  <c r="L52"/>
  <c r="H19"/>
  <c r="I19"/>
  <c r="J26"/>
  <c i="3" r="D79"/>
  <c r="C79"/>
  <c i="12" r="E28"/>
  <c i="6" r="C25"/>
  <c r="C26"/>
  <c r="C27"/>
  <c r="C28"/>
  <c r="C15"/>
  <c r="C16"/>
  <c r="C17"/>
  <c i="5" r="F16"/>
  <c i="4" r="E25"/>
  <c r="E26"/>
  <c r="E27"/>
  <c r="E28"/>
  <c r="H11"/>
  <c i="3" r="E35"/>
  <c i="2" r="D10"/>
  <c i="1" r="D13"/>
  <c i="12" r="E19"/>
  <c r="E67"/>
  <c i="3" l="1" r="E53"/>
  <c i="2" r="D31"/>
  <c i="16" r="E53"/>
  <c i="2" r="D22"/>
  <c r="D15"/>
  <c i="12" r="E71"/>
  <c i="10" r="E8"/>
  <c i="8" r="D61"/>
  <c i="1" r="D26"/>
  <c r="D45"/>
  <c r="D4"/>
  <c i="8" r="F54"/>
  <c r="L54"/>
  <c r="D55"/>
  <c r="E55"/>
  <c i="12" r="E64"/>
  <c i="8" r="G55"/>
  <c r="H55"/>
  <c r="I55"/>
  <c r="K55"/>
  <c r="D19"/>
  <c r="E19"/>
  <c r="G19"/>
  <c r="C19"/>
  <c r="F46"/>
  <c i="10" r="D8"/>
  <c r="C8"/>
  <c r="D5"/>
  <c r="C5"/>
  <c i="5" r="G15"/>
  <c i="4" r="G8"/>
  <c r="G9"/>
  <c r="G10"/>
  <c r="G11"/>
  <c i="5" r="G35"/>
  <c r="E15"/>
  <c r="F15"/>
  <c r="D32"/>
  <c r="G32"/>
  <c r="D28"/>
  <c r="G28"/>
  <c r="D25"/>
  <c r="G25"/>
  <c r="C26"/>
  <c r="C27"/>
  <c r="C28"/>
  <c r="C29"/>
  <c r="C24"/>
  <c r="C30"/>
  <c r="C31"/>
  <c r="C32"/>
  <c r="C25"/>
  <c r="D15"/>
  <c r="D16"/>
  <c r="C16"/>
  <c r="D14"/>
  <c r="E14"/>
  <c r="F14"/>
  <c r="G14"/>
  <c r="C14"/>
  <c r="D11"/>
  <c r="E11"/>
  <c r="F11"/>
  <c r="G11"/>
  <c r="C11"/>
  <c r="D9"/>
  <c r="E9"/>
  <c r="F9"/>
  <c r="G9"/>
  <c r="E13"/>
  <c r="F13"/>
  <c r="G13"/>
  <c r="E12"/>
  <c r="F12"/>
  <c r="G12"/>
  <c r="D13"/>
  <c r="D12"/>
  <c r="C13"/>
  <c r="C12"/>
  <c i="4" r="G42"/>
  <c r="G43"/>
  <c r="G44"/>
  <c r="G45"/>
  <c r="G46"/>
  <c r="G47"/>
  <c r="G48"/>
  <c r="G49"/>
  <c r="G51"/>
  <c r="G25"/>
  <c r="G26"/>
  <c r="G27"/>
  <c r="G28"/>
  <c r="G20"/>
  <c r="G21"/>
  <c r="G22"/>
  <c r="G15"/>
  <c r="G16"/>
  <c r="G17"/>
  <c r="G12"/>
  <c r="D28"/>
  <c r="D19"/>
  <c r="D16"/>
  <c r="C47"/>
  <c r="C20"/>
  <c r="C21"/>
  <c r="C22"/>
  <c r="C19"/>
  <c i="3" r="G39"/>
  <c r="G25"/>
  <c r="G20"/>
  <c r="G13"/>
  <c r="G6"/>
  <c i="8" l="1" r="E59"/>
  <c i="12" r="E63"/>
  <c i="8" r="E61"/>
  <c i="10" r="F8"/>
  <c i="8" r="K104"/>
  <c r="E64"/>
  <c r="L62"/>
  <c r="B62"/>
  <c r="C61"/>
  <c r="L60"/>
  <c r="L58"/>
  <c r="I57"/>
  <c r="I59"/>
  <c r="H57"/>
  <c r="E57"/>
  <c r="L56"/>
  <c r="C55"/>
  <c r="L51"/>
  <c r="L50"/>
  <c r="F49"/>
  <c r="L49"/>
  <c r="F48"/>
  <c r="L48"/>
  <c r="F47"/>
  <c r="L47"/>
  <c r="L46"/>
  <c r="F45"/>
  <c r="L45"/>
  <c r="F44"/>
  <c r="L44"/>
  <c r="F43"/>
  <c r="L43"/>
  <c r="J42"/>
  <c r="F42"/>
  <c r="F41"/>
  <c r="F40"/>
  <c r="F39"/>
  <c r="F38"/>
  <c r="J37"/>
  <c r="F37"/>
  <c r="J36"/>
  <c r="F36"/>
  <c r="J35"/>
  <c r="F35"/>
  <c r="J33"/>
  <c r="F33"/>
  <c r="F32"/>
  <c r="F30"/>
  <c r="L30"/>
  <c r="F29"/>
  <c r="J28"/>
  <c r="F28"/>
  <c r="J27"/>
  <c r="F27"/>
  <c r="F26"/>
  <c r="J25"/>
  <c r="F25"/>
  <c r="J24"/>
  <c r="F24"/>
  <c r="J23"/>
  <c r="F23"/>
  <c r="J22"/>
  <c r="F22"/>
  <c r="L21"/>
  <c r="L20"/>
  <c r="K59"/>
  <c r="F15"/>
  <c r="L15"/>
  <c r="L14"/>
  <c r="F13"/>
  <c r="F12"/>
  <c r="F11"/>
  <c r="J11"/>
  <c r="L11"/>
  <c r="F10"/>
  <c r="J10"/>
  <c r="L10"/>
  <c r="F9"/>
  <c r="J9"/>
  <c r="F8"/>
  <c r="F7"/>
  <c r="J7"/>
  <c r="F6"/>
  <c r="L6"/>
  <c r="F5"/>
  <c r="L5"/>
  <c r="F4"/>
  <c l="1" r="L28"/>
  <c r="F55"/>
  <c r="C63"/>
  <c r="F19"/>
  <c r="J55"/>
  <c r="J57"/>
  <c r="L31"/>
  <c r="L33"/>
  <c r="L38"/>
  <c r="F61"/>
  <c r="L22"/>
  <c r="L23"/>
  <c r="L26"/>
  <c r="H59"/>
  <c r="L42"/>
  <c r="L35"/>
  <c r="L39"/>
  <c r="H63"/>
  <c r="L25"/>
  <c r="L27"/>
  <c r="L36"/>
  <c r="L41"/>
  <c r="L37"/>
  <c r="L24"/>
  <c r="L40"/>
  <c r="L32"/>
  <c r="L29"/>
  <c r="G59"/>
  <c r="D63"/>
  <c r="E63"/>
  <c r="K64"/>
  <c r="K63"/>
  <c r="L7"/>
  <c r="L9"/>
  <c r="J12"/>
  <c r="C59"/>
  <c r="D59"/>
  <c r="L4"/>
  <c r="J13"/>
  <c r="L13"/>
  <c r="J8"/>
  <c r="L8"/>
  <c i="3" r="D43"/>
  <c r="D45"/>
  <c r="C46"/>
  <c r="D42"/>
  <c r="D40"/>
  <c r="D27"/>
  <c r="D28"/>
  <c r="D29"/>
  <c r="D30"/>
  <c r="D26"/>
  <c r="D15"/>
  <c r="D16"/>
  <c r="D14"/>
  <c r="D8"/>
  <c r="D9"/>
  <c r="D10"/>
  <c r="D11"/>
  <c r="C8"/>
  <c r="C9"/>
  <c r="C10"/>
  <c r="D7"/>
  <c r="D76"/>
  <c r="D59"/>
  <c r="D58"/>
  <c r="D56"/>
  <c r="D53"/>
  <c r="E79"/>
  <c r="F79"/>
  <c i="12" r="A95"/>
  <c r="C58"/>
  <c i="3" r="C57"/>
  <c i="20" r="F25"/>
  <c i="12" r="C98"/>
  <c r="C97"/>
  <c r="G76"/>
  <c r="G43"/>
  <c r="G29"/>
  <c r="G27"/>
  <c r="C95"/>
  <c r="G32"/>
  <c i="22" r="C86"/>
  <c i="19" r="C87"/>
  <c i="18" r="G72"/>
  <c r="C86"/>
  <c i="17" r="D50"/>
  <c i="14" r="C86"/>
  <c r="G27"/>
  <c r="G41"/>
  <c i="13" r="H56"/>
  <c r="H59"/>
  <c i="8" l="1" r="I63"/>
  <c r="J61"/>
  <c r="J63"/>
  <c r="B60"/>
  <c r="L57"/>
  <c r="J59"/>
  <c r="F63"/>
  <c r="L55"/>
  <c r="F59"/>
  <c r="L12"/>
  <c i="3" r="D57"/>
  <c i="4" r="F31"/>
  <c i="6" r="C31"/>
  <c i="4" r="I60"/>
  <c i="3" r="G15"/>
  <c r="G16"/>
  <c r="G17"/>
  <c r="G14"/>
  <c i="12" r="E9"/>
  <c r="E42"/>
  <c i="3" r="E17"/>
  <c r="E70"/>
  <c i="17" r="E36"/>
  <c r="F37"/>
  <c i="2" r="D36"/>
  <c i="8" l="1" r="L61"/>
  <c r="I64"/>
  <c r="L63"/>
  <c i="10" r="E7"/>
  <c i="5" r="E32"/>
  <c i="8" r="L19"/>
  <c r="L59"/>
  <c i="19" r="G27"/>
  <c i="18" r="G27"/>
  <c r="G15"/>
  <c i="17" r="G15"/>
  <c i="16" r="G27"/>
  <c r="G15"/>
  <c r="G67"/>
  <c r="G62"/>
  <c i="15" r="G27"/>
  <c i="13" r="G22"/>
  <c r="G36"/>
  <c r="G15"/>
  <c i="12" r="G34"/>
  <c r="G37"/>
  <c r="G46"/>
  <c l="1" r="D58"/>
  <c r="D51"/>
  <c i="16" r="F53"/>
  <c r="H53"/>
  <c i="20" r="D25"/>
  <c r="C25"/>
  <c r="B25"/>
  <c r="E23"/>
  <c r="G23"/>
  <c r="E22"/>
  <c r="G22"/>
  <c r="E21"/>
  <c r="G21"/>
  <c r="E20"/>
  <c r="G20"/>
  <c r="E19"/>
  <c r="G19"/>
  <c r="E18"/>
  <c r="G18"/>
  <c r="E17"/>
  <c r="G17"/>
  <c r="E16"/>
  <c r="G16"/>
  <c r="E15"/>
  <c r="G15"/>
  <c r="E14"/>
  <c r="G14"/>
  <c r="E13"/>
  <c r="G13"/>
  <c r="E12"/>
  <c r="G12"/>
  <c r="E11"/>
  <c r="G11"/>
  <c r="E10"/>
  <c r="G10"/>
  <c r="E9"/>
  <c r="G9"/>
  <c r="E8"/>
  <c r="G8"/>
  <c r="E7"/>
  <c i="6" r="C48"/>
  <c i="3" r="E26"/>
  <c r="F26"/>
  <c i="5" r="D17"/>
  <c r="G17"/>
  <c i="3" r="G24"/>
  <c r="G7"/>
  <c i="4" r="G7"/>
  <c i="3" r="G41"/>
  <c r="G76"/>
  <c r="G45"/>
  <c r="G66"/>
  <c r="G63"/>
  <c r="G60"/>
  <c i="4" r="G50"/>
  <c i="3" r="G59"/>
  <c r="G58"/>
  <c r="G56"/>
  <c r="G52"/>
  <c r="G53"/>
  <c r="G51"/>
  <c i="17" r="G45"/>
  <c r="G27"/>
  <c r="G36"/>
  <c r="G50"/>
  <c r="G62"/>
  <c r="F51"/>
  <c r="H51"/>
  <c r="F52"/>
  <c r="H52"/>
  <c r="F53"/>
  <c r="H53"/>
  <c i="19" r="G45"/>
  <c r="G41"/>
  <c r="G50"/>
  <c r="G77"/>
  <c i="16" r="G50"/>
  <c r="G72"/>
  <c r="G45"/>
  <c r="G41"/>
  <c i="15" r="G45"/>
  <c r="G46"/>
  <c r="G50"/>
  <c r="G77"/>
  <c i="13" r="G45"/>
  <c r="G27"/>
  <c r="G41"/>
  <c r="G50"/>
  <c r="G72"/>
  <c i="14" r="G45"/>
  <c r="G46"/>
  <c r="G50"/>
  <c r="G77"/>
  <c i="3" r="E34"/>
  <c i="4" r="E29"/>
  <c i="3" r="G75"/>
  <c i="12" r="G75"/>
  <c r="G16"/>
  <c r="G58"/>
  <c i="21" r="G9"/>
  <c r="G10"/>
  <c r="G11"/>
  <c r="G12"/>
  <c r="G13"/>
  <c r="G14"/>
  <c r="C15"/>
  <c r="G15"/>
  <c r="D15"/>
  <c r="E15"/>
  <c r="F15"/>
  <c i="22" r="C8"/>
  <c r="D8"/>
  <c r="D41"/>
  <c r="E8"/>
  <c r="F9"/>
  <c r="F10"/>
  <c r="F11"/>
  <c r="F12"/>
  <c r="F13"/>
  <c r="F14"/>
  <c r="C15"/>
  <c r="F15"/>
  <c r="D15"/>
  <c r="E15"/>
  <c r="F16"/>
  <c r="F17"/>
  <c r="F18"/>
  <c r="F19"/>
  <c r="C20"/>
  <c r="F20"/>
  <c r="D20"/>
  <c r="E20"/>
  <c r="F21"/>
  <c r="C22"/>
  <c r="D22"/>
  <c r="E22"/>
  <c r="F22"/>
  <c r="F23"/>
  <c r="F24"/>
  <c r="F25"/>
  <c r="F26"/>
  <c r="C27"/>
  <c r="D27"/>
  <c r="E27"/>
  <c r="F27"/>
  <c r="G27"/>
  <c r="F28"/>
  <c r="H28"/>
  <c r="F29"/>
  <c r="F30"/>
  <c r="F31"/>
  <c r="F32"/>
  <c r="C33"/>
  <c r="D33"/>
  <c r="F33"/>
  <c r="E33"/>
  <c r="F34"/>
  <c r="F35"/>
  <c r="C36"/>
  <c r="F36"/>
  <c r="F37"/>
  <c r="C38"/>
  <c r="F38"/>
  <c r="F39"/>
  <c r="F40"/>
  <c r="F43"/>
  <c r="H43"/>
  <c r="F44"/>
  <c r="G45"/>
  <c r="D50"/>
  <c r="E50"/>
  <c r="E77"/>
  <c r="E42"/>
  <c r="G50"/>
  <c r="G72"/>
  <c r="F51"/>
  <c r="H51"/>
  <c r="F52"/>
  <c r="H52"/>
  <c r="F53"/>
  <c r="H53"/>
  <c r="F54"/>
  <c r="F55"/>
  <c r="F56"/>
  <c r="C57"/>
  <c r="C50"/>
  <c r="F57"/>
  <c r="F58"/>
  <c r="F59"/>
  <c r="F60"/>
  <c r="F61"/>
  <c r="C62"/>
  <c r="D62"/>
  <c r="F62"/>
  <c r="E62"/>
  <c r="F63"/>
  <c r="F64"/>
  <c r="F65"/>
  <c r="F66"/>
  <c r="F67"/>
  <c r="F68"/>
  <c r="F69"/>
  <c r="F70"/>
  <c r="F71"/>
  <c r="F73"/>
  <c r="C74"/>
  <c r="F74"/>
  <c r="F75"/>
  <c r="F76"/>
  <c r="F78"/>
  <c r="F79"/>
  <c r="F80"/>
  <c r="C85"/>
  <c i="19" r="C8"/>
  <c r="D8"/>
  <c r="E8"/>
  <c r="E41"/>
  <c r="F9"/>
  <c r="F10"/>
  <c r="F11"/>
  <c r="F12"/>
  <c r="F13"/>
  <c r="F14"/>
  <c r="C15"/>
  <c r="D15"/>
  <c r="F15"/>
  <c r="E15"/>
  <c r="F16"/>
  <c r="F17"/>
  <c r="F18"/>
  <c r="F19"/>
  <c r="C20"/>
  <c r="D20"/>
  <c r="F20"/>
  <c r="E20"/>
  <c r="F21"/>
  <c r="C22"/>
  <c r="D22"/>
  <c r="E22"/>
  <c r="F23"/>
  <c r="F24"/>
  <c r="F25"/>
  <c r="F26"/>
  <c r="C27"/>
  <c r="C41"/>
  <c r="C45"/>
  <c r="D27"/>
  <c r="F27"/>
  <c r="H27"/>
  <c r="E27"/>
  <c r="F28"/>
  <c r="H28"/>
  <c r="F29"/>
  <c r="F30"/>
  <c r="F31"/>
  <c r="F32"/>
  <c r="C33"/>
  <c r="D33"/>
  <c r="E33"/>
  <c r="F34"/>
  <c r="F35"/>
  <c r="C36"/>
  <c r="D36"/>
  <c r="F36"/>
  <c r="E36"/>
  <c r="F37"/>
  <c r="C38"/>
  <c r="D38"/>
  <c r="F38"/>
  <c r="E38"/>
  <c r="F39"/>
  <c r="F40"/>
  <c r="F43"/>
  <c r="H43"/>
  <c r="F44"/>
  <c r="D50"/>
  <c r="D72"/>
  <c r="E50"/>
  <c r="E77"/>
  <c r="F51"/>
  <c r="H51"/>
  <c r="F52"/>
  <c r="H52"/>
  <c r="F53"/>
  <c r="H53"/>
  <c r="F54"/>
  <c r="F55"/>
  <c r="F56"/>
  <c r="C57"/>
  <c r="C50"/>
  <c r="C72"/>
  <c r="F57"/>
  <c r="F58"/>
  <c r="F59"/>
  <c r="F60"/>
  <c r="F61"/>
  <c r="C62"/>
  <c r="D62"/>
  <c r="F62"/>
  <c r="E62"/>
  <c r="F63"/>
  <c r="F64"/>
  <c r="F65"/>
  <c r="F66"/>
  <c r="F67"/>
  <c r="F68"/>
  <c r="F69"/>
  <c r="F70"/>
  <c r="F71"/>
  <c r="F73"/>
  <c r="C74"/>
  <c r="D74"/>
  <c r="E74"/>
  <c r="F75"/>
  <c r="F76"/>
  <c r="F78"/>
  <c r="F79"/>
  <c r="H79"/>
  <c r="F80"/>
  <c r="C86"/>
  <c r="C88"/>
  <c r="C90"/>
  <c r="C91"/>
  <c r="A92"/>
  <c i="18" r="C8"/>
  <c r="D8"/>
  <c r="E8"/>
  <c r="F9"/>
  <c r="F10"/>
  <c r="F11"/>
  <c r="F12"/>
  <c r="F13"/>
  <c r="F14"/>
  <c r="C15"/>
  <c r="D15"/>
  <c r="E15"/>
  <c r="F16"/>
  <c r="F17"/>
  <c r="F18"/>
  <c r="F19"/>
  <c r="C20"/>
  <c r="F20"/>
  <c r="D20"/>
  <c r="E20"/>
  <c r="F21"/>
  <c r="C22"/>
  <c r="D22"/>
  <c r="E22"/>
  <c r="F23"/>
  <c r="F24"/>
  <c r="F25"/>
  <c r="F26"/>
  <c r="C27"/>
  <c r="D27"/>
  <c r="F27"/>
  <c r="H27"/>
  <c r="E27"/>
  <c r="F28"/>
  <c r="H28"/>
  <c r="F29"/>
  <c r="F30"/>
  <c r="F31"/>
  <c r="F32"/>
  <c r="C33"/>
  <c r="D33"/>
  <c r="F33"/>
  <c r="E33"/>
  <c r="F34"/>
  <c r="F35"/>
  <c r="C36"/>
  <c r="D36"/>
  <c r="E36"/>
  <c r="F36"/>
  <c r="G36"/>
  <c r="G41"/>
  <c r="F37"/>
  <c r="D38"/>
  <c r="F38"/>
  <c r="F39"/>
  <c r="F40"/>
  <c r="F43"/>
  <c r="H43"/>
  <c r="F44"/>
  <c r="G45"/>
  <c r="D50"/>
  <c r="F50"/>
  <c r="E50"/>
  <c r="G50"/>
  <c r="F51"/>
  <c r="H51"/>
  <c r="F52"/>
  <c r="H52"/>
  <c r="F53"/>
  <c r="H53"/>
  <c r="F54"/>
  <c r="F55"/>
  <c r="F56"/>
  <c r="C57"/>
  <c r="C50"/>
  <c r="F58"/>
  <c r="F59"/>
  <c r="F60"/>
  <c r="F61"/>
  <c r="C62"/>
  <c r="D62"/>
  <c r="E62"/>
  <c r="G62"/>
  <c r="F63"/>
  <c r="H63"/>
  <c r="F64"/>
  <c r="F65"/>
  <c r="F66"/>
  <c r="F67"/>
  <c r="F68"/>
  <c r="F69"/>
  <c r="F70"/>
  <c r="F71"/>
  <c r="F73"/>
  <c r="C74"/>
  <c r="D74"/>
  <c r="F74"/>
  <c r="E74"/>
  <c r="F75"/>
  <c r="F76"/>
  <c r="F78"/>
  <c r="F79"/>
  <c r="F80"/>
  <c r="A85"/>
  <c r="C85"/>
  <c i="17" r="C8"/>
  <c r="D8"/>
  <c r="E8"/>
  <c r="F9"/>
  <c r="F10"/>
  <c r="F11"/>
  <c r="F12"/>
  <c r="F13"/>
  <c r="F14"/>
  <c r="C15"/>
  <c r="D15"/>
  <c r="E15"/>
  <c r="F15"/>
  <c r="F17"/>
  <c r="F18"/>
  <c r="F19"/>
  <c r="C20"/>
  <c r="D20"/>
  <c r="E20"/>
  <c r="F20"/>
  <c r="F21"/>
  <c r="C22"/>
  <c r="D22"/>
  <c r="E22"/>
  <c r="F23"/>
  <c r="F24"/>
  <c r="F25"/>
  <c r="F26"/>
  <c r="C27"/>
  <c r="D27"/>
  <c r="F27"/>
  <c r="E27"/>
  <c r="F28"/>
  <c r="H28"/>
  <c r="F29"/>
  <c r="F30"/>
  <c r="F31"/>
  <c r="F32"/>
  <c r="C33"/>
  <c r="D33"/>
  <c r="E33"/>
  <c r="F34"/>
  <c r="F35"/>
  <c r="C36"/>
  <c r="D36"/>
  <c r="F36"/>
  <c r="C38"/>
  <c r="D38"/>
  <c r="E38"/>
  <c r="F39"/>
  <c r="F40"/>
  <c r="F43"/>
  <c r="H43"/>
  <c r="F44"/>
  <c r="E50"/>
  <c r="F54"/>
  <c r="F55"/>
  <c r="F56"/>
  <c r="C57"/>
  <c r="C50"/>
  <c r="F57"/>
  <c r="F58"/>
  <c r="F59"/>
  <c r="F60"/>
  <c r="F61"/>
  <c r="C62"/>
  <c r="D62"/>
  <c r="D72"/>
  <c r="E62"/>
  <c r="F63"/>
  <c r="H63"/>
  <c r="F64"/>
  <c r="F65"/>
  <c r="F66"/>
  <c r="F67"/>
  <c r="F68"/>
  <c r="F69"/>
  <c r="F70"/>
  <c r="F71"/>
  <c r="F73"/>
  <c r="C74"/>
  <c r="D74"/>
  <c r="E74"/>
  <c r="F74"/>
  <c r="F75"/>
  <c r="F76"/>
  <c r="F78"/>
  <c r="F79"/>
  <c r="F80"/>
  <c r="C90"/>
  <c i="16" r="C8"/>
  <c r="D8"/>
  <c r="E8"/>
  <c r="E41"/>
  <c r="F9"/>
  <c r="F10"/>
  <c r="F11"/>
  <c r="F12"/>
  <c r="F13"/>
  <c r="F14"/>
  <c r="C15"/>
  <c r="D15"/>
  <c r="E15"/>
  <c r="F16"/>
  <c r="F17"/>
  <c r="F18"/>
  <c r="F19"/>
  <c r="C20"/>
  <c r="D20"/>
  <c r="E20"/>
  <c r="F21"/>
  <c r="C22"/>
  <c r="D22"/>
  <c r="E22"/>
  <c r="F22"/>
  <c r="F23"/>
  <c r="F24"/>
  <c r="F25"/>
  <c r="F26"/>
  <c r="C27"/>
  <c r="D27"/>
  <c r="F27"/>
  <c r="H27"/>
  <c r="E27"/>
  <c r="F28"/>
  <c r="H28"/>
  <c r="F29"/>
  <c r="F30"/>
  <c r="F31"/>
  <c r="F32"/>
  <c r="C33"/>
  <c r="D33"/>
  <c r="F33"/>
  <c r="E33"/>
  <c r="F34"/>
  <c r="F35"/>
  <c r="C36"/>
  <c r="F36"/>
  <c r="F37"/>
  <c r="C38"/>
  <c r="F38"/>
  <c r="F39"/>
  <c r="F40"/>
  <c r="F43"/>
  <c r="H43"/>
  <c r="F44"/>
  <c r="F47"/>
  <c r="D50"/>
  <c r="F51"/>
  <c r="H51"/>
  <c r="F52"/>
  <c r="H52"/>
  <c r="F54"/>
  <c r="F55"/>
  <c r="F56"/>
  <c r="C57"/>
  <c r="C50"/>
  <c r="F57"/>
  <c r="F58"/>
  <c r="F59"/>
  <c r="F60"/>
  <c r="F61"/>
  <c r="C62"/>
  <c r="D62"/>
  <c r="E62"/>
  <c r="F62"/>
  <c r="F63"/>
  <c r="F64"/>
  <c r="F65"/>
  <c r="F66"/>
  <c r="F67"/>
  <c r="F68"/>
  <c r="F69"/>
  <c r="F70"/>
  <c r="F71"/>
  <c r="F73"/>
  <c r="C74"/>
  <c r="F74"/>
  <c r="F75"/>
  <c r="F76"/>
  <c r="F78"/>
  <c r="F79"/>
  <c r="C88"/>
  <c i="15" r="C8"/>
  <c r="D8"/>
  <c r="D41"/>
  <c r="E8"/>
  <c r="F9"/>
  <c r="F10"/>
  <c r="F11"/>
  <c r="F12"/>
  <c r="F13"/>
  <c r="F14"/>
  <c r="C15"/>
  <c r="D15"/>
  <c r="E15"/>
  <c r="F16"/>
  <c r="F17"/>
  <c r="F18"/>
  <c r="F19"/>
  <c r="C20"/>
  <c r="F20"/>
  <c r="D20"/>
  <c r="E20"/>
  <c r="F21"/>
  <c r="C22"/>
  <c r="D22"/>
  <c r="E22"/>
  <c r="F23"/>
  <c r="F24"/>
  <c r="F25"/>
  <c r="F26"/>
  <c r="C27"/>
  <c r="F27"/>
  <c r="D27"/>
  <c r="E27"/>
  <c r="F28"/>
  <c r="F29"/>
  <c r="F30"/>
  <c r="F31"/>
  <c r="F32"/>
  <c r="C33"/>
  <c r="F33"/>
  <c r="D33"/>
  <c r="E33"/>
  <c r="F34"/>
  <c r="F35"/>
  <c r="C36"/>
  <c r="D36"/>
  <c r="E36"/>
  <c r="E41"/>
  <c r="F37"/>
  <c r="C38"/>
  <c r="D38"/>
  <c r="E38"/>
  <c r="F39"/>
  <c r="F40"/>
  <c r="F43"/>
  <c r="H43"/>
  <c r="F44"/>
  <c r="D50"/>
  <c r="E50"/>
  <c r="E72"/>
  <c r="F51"/>
  <c r="H51"/>
  <c r="F52"/>
  <c r="H52"/>
  <c r="F53"/>
  <c r="H53"/>
  <c r="F54"/>
  <c r="F55"/>
  <c r="F56"/>
  <c r="C57"/>
  <c r="F57"/>
  <c r="F58"/>
  <c r="F59"/>
  <c r="F60"/>
  <c r="F61"/>
  <c r="C62"/>
  <c r="D62"/>
  <c r="E62"/>
  <c r="F63"/>
  <c r="F64"/>
  <c r="F65"/>
  <c r="F66"/>
  <c r="F67"/>
  <c r="F68"/>
  <c r="F69"/>
  <c r="F70"/>
  <c r="F71"/>
  <c r="F73"/>
  <c r="C74"/>
  <c r="F74"/>
  <c r="F75"/>
  <c r="F76"/>
  <c r="F78"/>
  <c r="F79"/>
  <c r="F80"/>
  <c r="C88"/>
  <c i="14" r="C8"/>
  <c r="D8"/>
  <c r="E8"/>
  <c r="F9"/>
  <c r="F10"/>
  <c r="F11"/>
  <c r="F12"/>
  <c r="F13"/>
  <c r="F14"/>
  <c r="C15"/>
  <c r="D15"/>
  <c r="E15"/>
  <c r="F16"/>
  <c r="F17"/>
  <c r="F18"/>
  <c r="F19"/>
  <c r="C20"/>
  <c r="D20"/>
  <c r="E20"/>
  <c r="F21"/>
  <c r="C22"/>
  <c r="D22"/>
  <c r="E22"/>
  <c r="F23"/>
  <c r="F24"/>
  <c r="F25"/>
  <c r="F26"/>
  <c r="C27"/>
  <c r="E27"/>
  <c r="F28"/>
  <c r="F29"/>
  <c r="F30"/>
  <c r="F31"/>
  <c r="F32"/>
  <c r="C33"/>
  <c r="F33"/>
  <c r="F34"/>
  <c r="F35"/>
  <c r="C36"/>
  <c r="F36"/>
  <c r="D36"/>
  <c r="E36"/>
  <c r="F37"/>
  <c r="C38"/>
  <c r="D38"/>
  <c r="E38"/>
  <c r="F39"/>
  <c r="F40"/>
  <c r="F43"/>
  <c r="H43"/>
  <c r="F44"/>
  <c r="D50"/>
  <c r="D77"/>
  <c r="E50"/>
  <c r="F51"/>
  <c r="H51"/>
  <c r="F52"/>
  <c r="H52"/>
  <c r="F53"/>
  <c r="H53"/>
  <c r="F54"/>
  <c r="F55"/>
  <c r="F56"/>
  <c r="C57"/>
  <c r="C50"/>
  <c r="C72"/>
  <c r="F57"/>
  <c r="F58"/>
  <c r="F59"/>
  <c r="F60"/>
  <c r="F61"/>
  <c r="C62"/>
  <c r="D62"/>
  <c r="F62"/>
  <c r="E62"/>
  <c r="F63"/>
  <c r="F64"/>
  <c r="F65"/>
  <c r="F66"/>
  <c r="F67"/>
  <c r="F68"/>
  <c r="F69"/>
  <c r="F70"/>
  <c r="F71"/>
  <c r="F73"/>
  <c r="C74"/>
  <c r="F74"/>
  <c r="F75"/>
  <c r="F76"/>
  <c r="F78"/>
  <c r="F79"/>
  <c r="H79"/>
  <c r="F80"/>
  <c r="C89"/>
  <c i="13" r="C8"/>
  <c r="D8"/>
  <c r="E8"/>
  <c r="F9"/>
  <c r="F8"/>
  <c r="F10"/>
  <c r="F11"/>
  <c r="F12"/>
  <c r="F13"/>
  <c r="F14"/>
  <c r="C15"/>
  <c r="D15"/>
  <c r="E15"/>
  <c r="F16"/>
  <c r="F17"/>
  <c r="F18"/>
  <c r="F19"/>
  <c r="C20"/>
  <c r="D20"/>
  <c r="E20"/>
  <c r="F21"/>
  <c r="F20"/>
  <c r="C22"/>
  <c r="E22"/>
  <c r="F23"/>
  <c r="F22"/>
  <c r="F24"/>
  <c r="F25"/>
  <c r="F26"/>
  <c r="C27"/>
  <c r="D27"/>
  <c r="E27"/>
  <c r="F28"/>
  <c r="F29"/>
  <c r="F30"/>
  <c r="F31"/>
  <c r="F32"/>
  <c r="C33"/>
  <c r="F34"/>
  <c r="F33"/>
  <c r="F35"/>
  <c r="C36"/>
  <c r="F37"/>
  <c r="F36"/>
  <c r="C38"/>
  <c r="F39"/>
  <c r="F38"/>
  <c r="F40"/>
  <c r="F43"/>
  <c r="H43"/>
  <c r="F44"/>
  <c r="D50"/>
  <c r="D72"/>
  <c r="E50"/>
  <c r="E72"/>
  <c r="F51"/>
  <c r="H51"/>
  <c r="F52"/>
  <c r="H52"/>
  <c r="F53"/>
  <c r="H53"/>
  <c r="F54"/>
  <c r="F55"/>
  <c r="F56"/>
  <c r="C57"/>
  <c r="C50"/>
  <c r="C72"/>
  <c r="F57"/>
  <c r="F58"/>
  <c r="F60"/>
  <c r="F61"/>
  <c r="C62"/>
  <c r="F62"/>
  <c r="F63"/>
  <c r="F64"/>
  <c r="F65"/>
  <c r="C74"/>
  <c r="H79"/>
  <c r="C86"/>
  <c i="12" r="C9"/>
  <c r="D9"/>
  <c r="G9"/>
  <c r="F10"/>
  <c r="H10"/>
  <c r="F11"/>
  <c r="H11"/>
  <c r="F12"/>
  <c r="H12"/>
  <c r="F13"/>
  <c r="H13"/>
  <c r="F14"/>
  <c r="F15"/>
  <c r="C16"/>
  <c r="D16"/>
  <c r="F17"/>
  <c r="H17"/>
  <c r="F18"/>
  <c r="F19"/>
  <c r="H19"/>
  <c r="E16"/>
  <c r="C21"/>
  <c r="D21"/>
  <c r="E21"/>
  <c r="G21"/>
  <c r="F22"/>
  <c r="C23"/>
  <c r="D23"/>
  <c r="E23"/>
  <c r="G23"/>
  <c r="F24"/>
  <c r="F25"/>
  <c r="F26"/>
  <c r="H26"/>
  <c r="F27"/>
  <c r="H27"/>
  <c r="C28"/>
  <c r="D28"/>
  <c r="G28"/>
  <c r="F30"/>
  <c r="F31"/>
  <c r="F32"/>
  <c r="F33"/>
  <c r="H33"/>
  <c r="C34"/>
  <c r="D34"/>
  <c r="E34"/>
  <c r="F35"/>
  <c r="H35"/>
  <c r="F36"/>
  <c r="C37"/>
  <c r="F37"/>
  <c r="F38"/>
  <c r="C39"/>
  <c r="D39"/>
  <c r="E39"/>
  <c r="G39"/>
  <c r="F40"/>
  <c r="F41"/>
  <c r="H41"/>
  <c r="F43"/>
  <c r="H43"/>
  <c r="F45"/>
  <c r="H45"/>
  <c r="C46"/>
  <c r="D46"/>
  <c r="F48"/>
  <c r="F52"/>
  <c r="H52"/>
  <c r="F53"/>
  <c r="H53"/>
  <c r="F54"/>
  <c r="H54"/>
  <c r="F55"/>
  <c r="F56"/>
  <c r="F57"/>
  <c r="H57"/>
  <c r="C51"/>
  <c r="F60"/>
  <c r="H60"/>
  <c r="F61"/>
  <c r="H61"/>
  <c r="F62"/>
  <c r="D63"/>
  <c r="G63"/>
  <c r="F65"/>
  <c r="F66"/>
  <c r="F68"/>
  <c r="F69"/>
  <c r="F70"/>
  <c r="F72"/>
  <c r="F74"/>
  <c r="C75"/>
  <c r="D75"/>
  <c r="F76"/>
  <c r="H76"/>
  <c r="F80"/>
  <c r="F81"/>
  <c r="C85"/>
  <c r="C86"/>
  <c r="C87"/>
  <c r="C89"/>
  <c r="C90"/>
  <c r="C91"/>
  <c r="C92"/>
  <c i="10" r="C3"/>
  <c r="F4"/>
  <c r="C7"/>
  <c r="C12"/>
  <c r="D7"/>
  <c r="F9"/>
  <c r="F10"/>
  <c r="E11"/>
  <c r="F11"/>
  <c i="9" r="C11"/>
  <c i="3" r="C66"/>
  <c i="7" r="F6"/>
  <c r="F11"/>
  <c r="C11"/>
  <c r="D11"/>
  <c r="E11"/>
  <c i="6" r="F19"/>
  <c r="F49"/>
  <c r="F50"/>
  <c i="5" r="C6"/>
  <c r="D6"/>
  <c r="E6"/>
  <c r="F7"/>
  <c r="F10"/>
  <c r="H15"/>
  <c r="C17"/>
  <c r="F19"/>
  <c i="6" r="F44"/>
  <c i="5" r="E29"/>
  <c r="C33"/>
  <c r="D33"/>
  <c r="F33"/>
  <c r="C34"/>
  <c i="6" r="F48"/>
  <c i="5" r="D34"/>
  <c r="E34"/>
  <c r="G34"/>
  <c r="H35"/>
  <c r="F36"/>
  <c r="F34"/>
  <c r="C38"/>
  <c r="F38"/>
  <c r="F39"/>
  <c r="C40"/>
  <c r="F40"/>
  <c i="4" r="C7"/>
  <c r="D7"/>
  <c r="C8"/>
  <c r="D8"/>
  <c r="C9"/>
  <c r="D9"/>
  <c r="C10"/>
  <c r="D10"/>
  <c r="C11"/>
  <c r="C12"/>
  <c r="C14"/>
  <c r="D14"/>
  <c r="C15"/>
  <c r="C16"/>
  <c r="C17"/>
  <c r="D17"/>
  <c r="D24"/>
  <c r="C27"/>
  <c r="C32"/>
  <c r="C33"/>
  <c r="D43"/>
  <c r="D47"/>
  <c r="D48"/>
  <c r="C51"/>
  <c r="D51"/>
  <c r="F51"/>
  <c r="C52"/>
  <c r="D52"/>
  <c r="G52"/>
  <c r="C56"/>
  <c r="F56"/>
  <c r="F57"/>
  <c r="F58"/>
  <c i="3" r="C7"/>
  <c r="E7"/>
  <c i="4" r="E7"/>
  <c i="3" r="E8"/>
  <c r="G8"/>
  <c r="E9"/>
  <c i="4" r="E9"/>
  <c i="3" r="G9"/>
  <c r="E10"/>
  <c r="G10"/>
  <c r="C11"/>
  <c r="E11"/>
  <c r="G11"/>
  <c r="C12"/>
  <c r="D12"/>
  <c r="G12"/>
  <c r="C14"/>
  <c r="C13"/>
  <c r="E14"/>
  <c i="4" r="E14"/>
  <c i="3" r="C15"/>
  <c i="4" r="D15"/>
  <c i="3" r="E15"/>
  <c r="C16"/>
  <c r="E16"/>
  <c i="4" r="E16"/>
  <c r="F16"/>
  <c i="3" r="C17"/>
  <c r="D17"/>
  <c r="F17"/>
  <c r="H17"/>
  <c r="C18"/>
  <c r="D19"/>
  <c r="D18"/>
  <c r="E19"/>
  <c r="E18"/>
  <c r="G19"/>
  <c r="G18"/>
  <c i="5" r="G10"/>
  <c i="3" r="C21"/>
  <c r="D21"/>
  <c r="E21"/>
  <c r="G21"/>
  <c i="4" r="G19"/>
  <c i="3" r="C22"/>
  <c r="D22"/>
  <c i="4" r="D20"/>
  <c i="3" r="E22"/>
  <c i="4" r="E20"/>
  <c i="3" r="G22"/>
  <c r="C23"/>
  <c r="D23"/>
  <c r="E23"/>
  <c i="4" r="E21"/>
  <c i="3" r="G23"/>
  <c r="C24"/>
  <c r="D24"/>
  <c r="E24"/>
  <c i="4" r="E22"/>
  <c i="3" r="C26"/>
  <c r="G26"/>
  <c r="C27"/>
  <c i="4" r="C25"/>
  <c i="3" r="E27"/>
  <c r="G27"/>
  <c r="C28"/>
  <c i="4" r="C26"/>
  <c r="D26"/>
  <c i="3" r="E28"/>
  <c r="G28"/>
  <c i="4" r="D27"/>
  <c i="3" r="E29"/>
  <c r="G29"/>
  <c r="E30"/>
  <c r="F30"/>
  <c r="G30"/>
  <c r="C32"/>
  <c i="5" r="C9"/>
  <c i="3" r="D32"/>
  <c r="E32"/>
  <c r="G32"/>
  <c i="5" r="G8"/>
  <c i="3" r="C33"/>
  <c r="D33"/>
  <c r="F33"/>
  <c r="D34"/>
  <c i="4" r="D29"/>
  <c i="3" r="C35"/>
  <c r="C34"/>
  <c i="4" r="C29"/>
  <c i="3" r="F35"/>
  <c r="F34"/>
  <c r="H34"/>
  <c r="G35"/>
  <c r="C37"/>
  <c r="D37"/>
  <c r="E37"/>
  <c r="G37"/>
  <c r="C38"/>
  <c r="D38"/>
  <c r="E38"/>
  <c r="G38"/>
  <c r="C40"/>
  <c r="E40"/>
  <c r="F40"/>
  <c r="G40"/>
  <c r="C41"/>
  <c r="C42"/>
  <c r="E42"/>
  <c r="G42"/>
  <c r="C51"/>
  <c i="4" r="C41"/>
  <c i="3" r="D51"/>
  <c i="4" r="D41"/>
  <c i="3" r="E51"/>
  <c i="4" r="E41"/>
  <c i="3" r="C52"/>
  <c i="4" r="C42"/>
  <c i="3" r="D52"/>
  <c i="4" r="D42"/>
  <c i="3" r="E52"/>
  <c i="4" r="C43"/>
  <c r="E43"/>
  <c r="F43"/>
  <c i="6" r="F9"/>
  <c i="3" r="C54"/>
  <c i="4" r="C44"/>
  <c i="3" r="D54"/>
  <c r="E54"/>
  <c i="4" r="E44"/>
  <c i="3" r="C55"/>
  <c i="4" r="C45"/>
  <c i="3" r="D55"/>
  <c i="4" r="D45"/>
  <c i="3" r="E55"/>
  <c i="4" r="E45"/>
  <c i="3" r="C56"/>
  <c i="4" r="C46"/>
  <c r="D46"/>
  <c i="3" r="E56"/>
  <c i="4" r="E46"/>
  <c i="3" r="C58"/>
  <c i="4" r="C48"/>
  <c i="3" r="C59"/>
  <c i="4" r="C49"/>
  <c r="D49"/>
  <c i="3" r="E59"/>
  <c i="4" r="E49"/>
  <c i="3" r="C60"/>
  <c i="4" r="C50"/>
  <c r="D50"/>
  <c i="3" r="E60"/>
  <c r="C61"/>
  <c r="D61"/>
  <c r="E61"/>
  <c r="D63"/>
  <c r="C64"/>
  <c i="6" r="F41"/>
  <c i="3" r="D64"/>
  <c i="5" r="D26"/>
  <c i="3" r="E64"/>
  <c r="C65"/>
  <c i="6" r="F42"/>
  <c i="3" r="D65"/>
  <c i="5" r="D27"/>
  <c i="3" r="E65"/>
  <c i="5" r="E27"/>
  <c i="3" r="D67"/>
  <c r="C68"/>
  <c i="6" r="F45"/>
  <c i="3" r="D68"/>
  <c i="5" r="D30"/>
  <c i="3" r="E68"/>
  <c i="5" r="E30"/>
  <c i="3" r="C69"/>
  <c i="6" r="F46"/>
  <c i="3" r="D69"/>
  <c i="5" r="D31"/>
  <c i="3" r="E69"/>
  <c i="5" r="E31"/>
  <c i="3" r="C71"/>
  <c r="D71"/>
  <c r="E71"/>
  <c r="C73"/>
  <c r="D73"/>
  <c r="E73"/>
  <c r="C75"/>
  <c r="D75"/>
  <c r="F75"/>
  <c r="E75"/>
  <c i="4" r="E53"/>
  <c i="3" r="D80"/>
  <c r="E80"/>
  <c r="G80"/>
  <c r="E12"/>
  <c r="F12"/>
  <c i="4" r="E17"/>
  <c i="12" r="F20"/>
  <c r="H20"/>
  <c i="3" r="E66"/>
  <c i="14" r="E72"/>
  <c i="15" r="E77"/>
  <c r="F50"/>
  <c r="H50"/>
  <c i="5" r="H16"/>
  <c i="6" r="C49"/>
  <c r="C50"/>
  <c i="5" r="H13"/>
  <c i="6" r="C46"/>
  <c i="5" r="F17"/>
  <c i="10" r="D3"/>
  <c i="12" r="F29"/>
  <c r="F64"/>
  <c i="3" r="E63"/>
  <c i="22" r="C41"/>
  <c i="5" r="E17"/>
  <c i="14" r="F22"/>
  <c i="19" r="F22"/>
  <c r="D41"/>
  <c r="F41"/>
  <c i="13" r="D77"/>
  <c i="19" r="C77"/>
  <c i="18" r="C72"/>
  <c i="3" r="C31"/>
  <c i="5" r="C8"/>
  <c r="C18"/>
  <c i="17" r="F38"/>
  <c i="22" r="F8"/>
  <c i="15" r="D72"/>
  <c r="F15"/>
  <c i="19" r="C89"/>
  <c i="17" r="F8"/>
  <c i="12" r="F67"/>
  <c r="H67"/>
  <c i="15" r="F38"/>
  <c i="17" r="F22"/>
  <c i="13" r="E41"/>
  <c r="C87"/>
  <c r="C89"/>
  <c i="18" r="C41"/>
  <c r="F22"/>
  <c i="19" r="F8"/>
  <c i="20" r="G7"/>
  <c i="12" r="C88"/>
  <c r="F21"/>
  <c i="19" r="E72"/>
  <c r="G72"/>
  <c i="15" r="G72"/>
  <c i="16" r="D72"/>
  <c r="D77"/>
  <c r="F8"/>
  <c i="17" r="D77"/>
  <c i="16" r="E50"/>
  <c r="F50"/>
  <c i="4" r="F28"/>
  <c i="6" r="C45"/>
  <c i="22" r="G77"/>
  <c i="13" r="G77"/>
  <c i="17" r="F62"/>
  <c r="F50"/>
  <c i="12" r="F39"/>
  <c i="3" l="1" r="F8"/>
  <c r="H8"/>
  <c r="E6"/>
  <c r="G43"/>
  <c i="5" r="E25"/>
  <c i="3" r="E62"/>
  <c r="F66"/>
  <c i="5" r="F28"/>
  <c r="E28"/>
  <c i="4" r="E24"/>
  <c r="F24"/>
  <c i="6" r="C24"/>
  <c i="4" r="E8"/>
  <c i="5" r="F31"/>
  <c r="H34"/>
  <c r="H17"/>
  <c i="6" r="C44"/>
  <c i="10" r="D12"/>
  <c i="3" r="F38"/>
  <c i="4" r="F27"/>
  <c i="3" r="H66"/>
  <c r="G31"/>
  <c i="4" r="F17"/>
  <c r="F20"/>
  <c i="6" r="C20"/>
  <c i="3" r="F19"/>
  <c i="6" r="C43"/>
  <c i="3" r="F16"/>
  <c r="H16"/>
  <c i="5" r="F27"/>
  <c i="4" r="F8"/>
  <c i="6" r="C8"/>
  <c i="3" r="D62"/>
  <c r="D6"/>
  <c r="F80"/>
  <c i="12" r="D73"/>
  <c r="D78"/>
  <c r="D79"/>
  <c i="3" r="H38"/>
  <c i="5" r="G18"/>
  <c i="3" r="D36"/>
  <c r="F37"/>
  <c r="F36"/>
  <c r="F32"/>
  <c r="F31"/>
  <c r="H31"/>
  <c i="12" r="D42"/>
  <c r="D47"/>
  <c r="F16"/>
  <c r="H16"/>
  <c i="4" r="D11"/>
  <c r="D6"/>
  <c r="F9"/>
  <c i="6" r="C9"/>
  <c i="4" r="F7"/>
  <c i="3" r="C43"/>
  <c i="12" r="C42"/>
  <c r="C47"/>
  <c i="3" r="C36"/>
  <c i="4" r="C13"/>
  <c i="3" r="C6"/>
  <c i="4" r="C6"/>
  <c i="19" r="F72"/>
  <c r="H72"/>
  <c i="18" r="H50"/>
  <c r="E72"/>
  <c r="E77"/>
  <c r="D72"/>
  <c r="D77"/>
  <c r="F77"/>
  <c r="E41"/>
  <c r="D41"/>
  <c i="17" r="E72"/>
  <c r="C41"/>
  <c i="16" r="D41"/>
  <c r="F41"/>
  <c r="H41"/>
  <c i="15" r="F72"/>
  <c r="H72"/>
  <c i="4" r="F46"/>
  <c i="6" r="F12"/>
  <c i="3" r="H40"/>
  <c i="4" r="H31"/>
  <c i="14" r="F50"/>
  <c r="H50"/>
  <c i="4" r="F49"/>
  <c i="6" r="F15"/>
  <c i="14" r="E77"/>
  <c r="F77"/>
  <c r="H77"/>
  <c r="E41"/>
  <c i="3" r="F71"/>
  <c i="5" r="G24"/>
  <c r="G37"/>
  <c r="G42"/>
  <c r="G43"/>
  <c i="3" r="E36"/>
  <c r="F55"/>
  <c r="F68"/>
  <c r="F60"/>
  <c r="H60"/>
  <c r="F7"/>
  <c r="H7"/>
  <c r="D74"/>
  <c r="F69"/>
  <c r="F24"/>
  <c r="H24"/>
  <c r="F65"/>
  <c r="D31"/>
  <c i="5" r="D8"/>
  <c r="D18"/>
  <c i="3" r="G36"/>
  <c r="D25"/>
  <c r="F9"/>
  <c r="H9"/>
  <c i="14" r="D72"/>
  <c r="F72"/>
  <c i="3" r="D20"/>
  <c i="4" r="D22"/>
  <c r="F22"/>
  <c i="6" r="C22"/>
  <c i="3" r="F59"/>
  <c r="H59"/>
  <c r="F52"/>
  <c i="4" r="F41"/>
  <c i="6" r="F7"/>
  <c i="13" r="C77"/>
  <c r="G46"/>
  <c i="4" r="D32"/>
  <c r="D33"/>
  <c i="3" r="H30"/>
  <c i="4" r="H28"/>
  <c r="D25"/>
  <c r="F25"/>
  <c i="3" r="F27"/>
  <c i="13" r="F15"/>
  <c i="4" r="E42"/>
  <c r="F42"/>
  <c r="H42"/>
  <c i="3" r="F51"/>
  <c i="4" r="E12"/>
  <c r="F12"/>
  <c i="3" r="H35"/>
  <c i="18" r="F62"/>
  <c r="H62"/>
  <c i="17" r="F72"/>
  <c i="16" r="E72"/>
  <c r="F72"/>
  <c r="H72"/>
  <c r="E77"/>
  <c r="F77"/>
  <c i="4" r="E50"/>
  <c r="F50"/>
  <c i="12" r="F9"/>
  <c r="H9"/>
  <c i="3" r="E13"/>
  <c r="F14"/>
  <c r="H14"/>
  <c i="4" r="F14"/>
  <c i="6" r="C14"/>
  <c i="17" r="E41"/>
  <c i="22" r="E72"/>
  <c i="19" r="F50"/>
  <c r="H50"/>
  <c i="3" r="F53"/>
  <c i="20" r="E25"/>
  <c r="G25"/>
  <c i="12" r="G51"/>
  <c r="G73"/>
  <c i="3" r="G57"/>
  <c r="G50"/>
  <c r="C62"/>
  <c i="5" r="C37"/>
  <c r="C41"/>
  <c i="12" r="H64"/>
  <c i="3" r="F63"/>
  <c i="4" r="D44"/>
  <c r="F44"/>
  <c i="6" r="F10"/>
  <c i="3" r="F54"/>
  <c i="4" r="D40"/>
  <c r="D55"/>
  <c i="19" r="C46"/>
  <c i="4" r="E19"/>
  <c i="3" r="E20"/>
  <c i="15" r="E42"/>
  <c i="18" r="F41"/>
  <c r="E42"/>
  <c r="E45"/>
  <c r="E46"/>
  <c i="19" r="C94"/>
  <c r="C93"/>
  <c r="F74"/>
  <c r="D77"/>
  <c i="3" r="F28"/>
  <c r="E25"/>
  <c i="17" r="H62"/>
  <c r="F77"/>
  <c i="4" r="C18"/>
  <c i="3" r="C20"/>
  <c i="12" r="H24"/>
  <c r="F23"/>
  <c i="3" r="F21"/>
  <c r="F11"/>
  <c i="4" r="E11"/>
  <c i="5" r="F6"/>
  <c i="18" r="C77"/>
  <c r="C45"/>
  <c r="C46"/>
  <c i="22" r="E41"/>
  <c i="3" r="F42"/>
  <c r="H42"/>
  <c i="15" r="C50"/>
  <c i="3" r="C50"/>
  <c i="17" r="C72"/>
  <c r="C77"/>
  <c r="C45"/>
  <c r="C46"/>
  <c r="D41"/>
  <c i="22" r="C72"/>
  <c r="C77"/>
  <c r="C45"/>
  <c r="C46"/>
  <c i="3" r="F61"/>
  <c i="4" r="D13"/>
  <c i="5" r="F30"/>
  <c r="E26"/>
  <c r="F26"/>
  <c i="3" r="F64"/>
  <c r="F15"/>
  <c i="4" r="E15"/>
  <c r="E13"/>
  <c i="15" r="F62"/>
  <c r="D77"/>
  <c r="F8"/>
  <c r="C41"/>
  <c i="16" r="F15"/>
  <c r="C41"/>
  <c i="18" r="F15"/>
  <c r="D45"/>
  <c i="4" r="F45"/>
  <c i="6" r="F11"/>
  <c r="C29"/>
  <c i="4" r="F29"/>
  <c r="F15"/>
  <c i="12" r="C63"/>
  <c r="E46"/>
  <c r="F44"/>
  <c i="3" r="E41"/>
  <c i="13" r="C41"/>
  <c r="D41"/>
  <c i="14" r="C77"/>
  <c r="F38"/>
  <c r="F27"/>
  <c i="16" r="F20"/>
  <c i="18" r="F8"/>
  <c i="19" r="E42"/>
  <c r="E45"/>
  <c r="E46"/>
  <c i="22" r="D72"/>
  <c r="D77"/>
  <c r="F50"/>
  <c r="H50"/>
  <c i="17" r="H27"/>
  <c i="3" r="D50"/>
  <c i="4" r="F53"/>
  <c r="E52"/>
  <c r="H49"/>
  <c i="13" r="E77"/>
  <c i="5" r="D29"/>
  <c r="F29"/>
  <c i="3" r="F67"/>
  <c i="4" r="C40"/>
  <c r="C55"/>
  <c i="3" r="F29"/>
  <c i="4" r="C24"/>
  <c r="C23"/>
  <c i="3" r="C25"/>
  <c i="13" r="H28"/>
  <c r="F27"/>
  <c r="H27"/>
  <c i="16" r="C72"/>
  <c r="C77"/>
  <c r="C45"/>
  <c i="18" r="C88"/>
  <c i="3" r="F56"/>
  <c r="H56"/>
  <c i="12" r="H29"/>
  <c r="F28"/>
  <c r="H28"/>
  <c i="17" r="E77"/>
  <c i="3" r="E31"/>
  <c i="5" r="E8"/>
  <c r="E18"/>
  <c i="4" r="E10"/>
  <c r="F10"/>
  <c i="6" r="C10"/>
  <c i="3" r="F10"/>
  <c i="12" r="C99"/>
  <c i="14" r="C41"/>
  <c r="F15"/>
  <c r="D41"/>
  <c i="15" r="F22"/>
  <c i="17" r="F33"/>
  <c i="15" r="F36"/>
  <c i="3" r="F22"/>
  <c i="13" r="F50"/>
  <c i="3" r="F73"/>
  <c i="4" r="D21"/>
  <c i="3" r="F23"/>
  <c r="H23"/>
  <c r="D13"/>
  <c i="14" r="F20"/>
  <c r="F8"/>
  <c i="19" r="F33"/>
  <c i="18" r="G46"/>
  <c i="22" r="H27"/>
  <c i="4" r="H17"/>
  <c i="12" r="H39"/>
  <c r="F34"/>
  <c r="H34"/>
  <c r="G42"/>
  <c r="G47"/>
  <c i="4" r="H43"/>
  <c r="H22"/>
  <c i="3" r="H75"/>
  <c i="17" r="G77"/>
  <c i="22" r="G41"/>
  <c r="G46"/>
  <c i="19" r="G46"/>
  <c r="H41"/>
  <c i="18" r="G77"/>
  <c i="17" r="G72"/>
  <c r="H50"/>
  <c i="16" r="G46"/>
  <c i="3" r="G62"/>
  <c i="16" r="G77"/>
  <c r="H50"/>
  <c i="14" r="G72"/>
  <c i="4" r="G14"/>
  <c i="3" r="G74"/>
  <c i="4" r="G24"/>
  <c i="3" r="H26"/>
  <c r="G34"/>
  <c i="4" r="H16"/>
  <c r="G41"/>
  <c i="3" l="1" r="E39"/>
  <c r="H63"/>
  <c i="5" r="F25"/>
  <c i="12" r="E47"/>
  <c i="4" r="H46"/>
  <c r="H14"/>
  <c i="12" r="G78"/>
  <c r="G79"/>
  <c i="4" r="H9"/>
  <c r="H8"/>
  <c i="3" r="F13"/>
  <c r="H13"/>
  <c r="H36"/>
  <c i="4" r="F11"/>
  <c i="6" r="C11"/>
  <c i="3" r="F18"/>
  <c i="12" r="D82"/>
  <c i="5" r="G41"/>
  <c i="3" r="H32"/>
  <c i="6" r="C7"/>
  <c i="4" r="H7"/>
  <c i="3" r="C44"/>
  <c i="22" r="F72"/>
  <c r="H72"/>
  <c i="18" r="F72"/>
  <c r="H72"/>
  <c r="F42"/>
  <c r="H42"/>
  <c r="H77"/>
  <c i="17" r="H72"/>
  <c r="D45"/>
  <c r="D46"/>
  <c i="4" r="G13"/>
  <c i="14" r="E42"/>
  <c r="E45"/>
  <c r="E46"/>
  <c i="5" r="F8"/>
  <c r="H8"/>
  <c i="14" r="F41"/>
  <c r="H72"/>
  <c i="3" r="H52"/>
  <c r="H53"/>
  <c r="H51"/>
  <c i="4" r="D23"/>
  <c r="C30"/>
  <c r="C34"/>
  <c r="C59"/>
  <c i="3" r="C39"/>
  <c i="16" r="H77"/>
  <c r="E42"/>
  <c r="E45"/>
  <c r="E46"/>
  <c i="6" r="C12"/>
  <c i="12" r="F71"/>
  <c i="5" r="E24"/>
  <c r="E37"/>
  <c r="E41"/>
  <c i="4" r="H50"/>
  <c i="6" r="F16"/>
  <c r="F43"/>
  <c i="5" r="H28"/>
  <c i="18" r="F45"/>
  <c r="H45"/>
  <c i="3" r="E44"/>
  <c i="17" r="F41"/>
  <c r="E42"/>
  <c r="H77"/>
  <c i="4" r="C60"/>
  <c i="10" r="F7"/>
  <c i="3" r="C72"/>
  <c i="6" r="C42"/>
  <c r="C41"/>
  <c i="5" r="H9"/>
  <c i="15" r="C77"/>
  <c r="C45"/>
  <c r="C46"/>
  <c r="C72"/>
  <c i="4" r="E18"/>
  <c r="F19"/>
  <c r="H53"/>
  <c i="6" r="F18"/>
  <c r="F17"/>
  <c i="4" r="F52"/>
  <c r="H52"/>
  <c i="3" r="F41"/>
  <c r="E43"/>
  <c i="15" r="F77"/>
  <c r="H77"/>
  <c i="3" r="H21"/>
  <c r="F20"/>
  <c r="H20"/>
  <c i="4" r="E6"/>
  <c r="E30"/>
  <c i="3" r="F25"/>
  <c r="H25"/>
  <c i="6" r="C13"/>
  <c i="4" r="F13"/>
  <c i="13" r="F77"/>
  <c r="F72"/>
  <c r="H72"/>
  <c r="H50"/>
  <c i="16" r="D45"/>
  <c i="4" r="H10"/>
  <c i="3" r="D72"/>
  <c r="D77"/>
  <c r="D78"/>
  <c i="12" r="H44"/>
  <c r="F46"/>
  <c r="H46"/>
  <c r="H23"/>
  <c r="F42"/>
  <c r="H42"/>
  <c i="4" r="E23"/>
  <c r="F26"/>
  <c r="F23"/>
  <c i="18" r="D46"/>
  <c r="F46"/>
  <c r="H46"/>
  <c i="6" r="F8"/>
  <c i="15" r="F41"/>
  <c i="3" r="D44"/>
  <c r="D81"/>
  <c r="D39"/>
  <c i="22" r="F41"/>
  <c r="E45"/>
  <c r="E46"/>
  <c i="3" r="F6"/>
  <c i="13" r="E42"/>
  <c i="22" r="F77"/>
  <c r="H77"/>
  <c i="14" r="C45"/>
  <c r="C46"/>
  <c i="12" r="C78"/>
  <c r="C79"/>
  <c r="C73"/>
  <c i="16" r="C46"/>
  <c i="6" r="C39"/>
  <c i="19" r="C92"/>
  <c i="15" r="E45"/>
  <c r="E46"/>
  <c i="6" r="C23"/>
  <c i="4" r="G6"/>
  <c i="19" r="F77"/>
  <c r="H77"/>
  <c i="18" r="H41"/>
  <c i="4" r="F21"/>
  <c i="6" r="C21"/>
  <c i="4" r="D18"/>
  <c i="3" r="H10"/>
  <c i="13" r="F41"/>
  <c r="H41"/>
  <c i="19" r="C95"/>
  <c i="5" r="D24"/>
  <c r="D37"/>
  <c i="4" r="D60"/>
  <c i="22" r="H41"/>
  <c i="3" r="G77"/>
  <c i="4" r="G33"/>
  <c r="G23"/>
  <c r="H24"/>
  <c r="G29"/>
  <c r="H29"/>
  <c r="G18"/>
  <c i="3" r="G44"/>
  <c r="G72"/>
  <c i="4" r="H41"/>
  <c i="3" l="1" r="G46"/>
  <c r="G81"/>
  <c i="4" r="F6"/>
  <c r="H6"/>
  <c r="H13"/>
  <c i="6" r="C6"/>
  <c i="5" r="H14"/>
  <c i="4" r="D30"/>
  <c r="D34"/>
  <c r="D59"/>
  <c r="C35"/>
  <c i="5" r="D41"/>
  <c i="17" r="E45"/>
  <c r="E46"/>
  <c r="F46"/>
  <c r="F42"/>
  <c i="4" r="H21"/>
  <c i="13" r="E45"/>
  <c r="E46"/>
  <c r="E81"/>
  <c i="12" r="E77"/>
  <c i="1" r="D20"/>
  <c i="4" r="H23"/>
  <c i="16" r="F42"/>
  <c r="H42"/>
  <c i="12" r="H71"/>
  <c r="F63"/>
  <c r="H63"/>
  <c i="3" r="F70"/>
  <c i="5" r="F32"/>
  <c i="6" r="F47"/>
  <c i="17" r="H42"/>
  <c i="4" r="F18"/>
  <c r="H18"/>
  <c i="6" r="C19"/>
  <c r="C18"/>
  <c r="C30"/>
  <c i="4" r="H19"/>
  <c i="12" r="F47"/>
  <c r="H47"/>
  <c i="4" r="E33"/>
  <c r="F32"/>
  <c i="3" r="C76"/>
  <c i="13" r="C45"/>
  <c r="C46"/>
  <c r="C81"/>
  <c i="19" r="D45"/>
  <c r="F42"/>
  <c r="H42"/>
  <c i="6" r="C47"/>
  <c r="C51"/>
  <c i="13" r="H77"/>
  <c i="4" r="G40"/>
  <c r="G55"/>
  <c r="G60"/>
  <c i="13" r="D45"/>
  <c r="F42"/>
  <c r="H42"/>
  <c i="3" r="D46"/>
  <c i="12" r="C82"/>
  <c i="6" r="F40"/>
  <c i="5" r="H25"/>
  <c i="15" r="F42"/>
  <c r="H42"/>
  <c r="D45"/>
  <c i="14" r="F42"/>
  <c r="H42"/>
  <c r="D45"/>
  <c i="3" r="F43"/>
  <c r="H43"/>
  <c r="H41"/>
  <c i="22" r="D45"/>
  <c r="F42"/>
  <c r="H42"/>
  <c i="3" r="F44"/>
  <c r="H44"/>
  <c r="F39"/>
  <c r="H39"/>
  <c r="H6"/>
  <c i="16" r="F45"/>
  <c r="H45"/>
  <c r="D46"/>
  <c r="F46"/>
  <c r="H46"/>
  <c i="3" r="G78"/>
  <c i="4" r="G30"/>
  <c i="17" l="1" r="F45"/>
  <c r="H45"/>
  <c i="6" r="F39"/>
  <c i="5" r="F24"/>
  <c r="H24"/>
  <c r="H32"/>
  <c i="1" r="D23"/>
  <c i="5" r="F18"/>
  <c r="H18"/>
  <c i="4" r="D35"/>
  <c r="F30"/>
  <c r="H30"/>
  <c i="3" r="H70"/>
  <c r="F62"/>
  <c r="H62"/>
  <c i="12" r="F77"/>
  <c r="H77"/>
  <c r="E75"/>
  <c r="F75"/>
  <c r="H75"/>
  <c i="3" r="E76"/>
  <c r="E45"/>
  <c r="E46"/>
  <c i="13" r="F45"/>
  <c r="H45"/>
  <c r="D46"/>
  <c i="6" r="C32"/>
  <c r="C33"/>
  <c r="C34"/>
  <c i="4" r="F33"/>
  <c r="H33"/>
  <c r="H32"/>
  <c i="15" r="F45"/>
  <c r="H45"/>
  <c r="D46"/>
  <c r="F46"/>
  <c r="H46"/>
  <c i="4" r="E34"/>
  <c i="22" r="F45"/>
  <c r="H45"/>
  <c r="D46"/>
  <c r="F46"/>
  <c r="H46"/>
  <c i="19" r="F45"/>
  <c r="H45"/>
  <c r="D46"/>
  <c r="F46"/>
  <c r="H46"/>
  <c i="14" r="F45"/>
  <c r="H45"/>
  <c r="D46"/>
  <c r="F46"/>
  <c r="H46"/>
  <c i="3" r="C74"/>
  <c r="C77"/>
  <c r="C78"/>
  <c r="C45"/>
  <c r="C83"/>
  <c i="4" r="G34"/>
  <c i="5" l="1" r="F37"/>
  <c r="F41"/>
  <c i="1" r="D47"/>
  <c i="3" r="E74"/>
  <c r="F76"/>
  <c r="H76"/>
  <c i="6" r="C52"/>
  <c i="4" r="E35"/>
  <c i="13" r="F46"/>
  <c r="D81"/>
  <c i="4" r="F34"/>
  <c r="H34"/>
  <c r="G59"/>
  <c r="G35"/>
  <c r="G36"/>
  <c i="5" r="G20"/>
  <c i="17" r="G41"/>
  <c r="G46"/>
  <c r="H46"/>
  <c i="5" l="1" r="H37"/>
  <c i="6" r="F51"/>
  <c i="3" r="F74"/>
  <c r="H74"/>
  <c r="E58"/>
  <c i="10" r="E5"/>
  <c i="12" r="E58"/>
  <c r="E51"/>
  <c r="F59"/>
  <c i="3" r="F45"/>
  <c r="H45"/>
  <c i="4" r="F35"/>
  <c r="H35"/>
  <c i="5" r="F20"/>
  <c i="13" r="H46"/>
  <c r="F81"/>
  <c i="17" r="H41"/>
  <c i="10" l="1" r="F5"/>
  <c r="E3"/>
  <c i="3" r="F46"/>
  <c r="H46"/>
  <c i="12" r="E78"/>
  <c r="E79"/>
  <c r="E73"/>
  <c r="F73"/>
  <c r="H73"/>
  <c i="4" r="E48"/>
  <c r="F48"/>
  <c i="3" r="F58"/>
  <c r="F57"/>
  <c r="E57"/>
  <c r="E50"/>
  <c r="E77"/>
  <c i="12" r="F58"/>
  <c r="H59"/>
  <c i="10" l="1" r="E12"/>
  <c r="F3"/>
  <c r="F12"/>
  <c i="4" r="E47"/>
  <c i="12" r="F51"/>
  <c r="H51"/>
  <c r="H58"/>
  <c i="3" r="H58"/>
  <c i="12" r="E82"/>
  <c r="F79"/>
  <c r="H79"/>
  <c r="F78"/>
  <c i="4" r="H48"/>
  <c i="6" r="F14"/>
  <c i="3" l="1" r="F50"/>
  <c r="H57"/>
  <c i="4" r="F47"/>
  <c r="E40"/>
  <c r="E55"/>
  <c i="12" r="F82"/>
  <c r="H78"/>
  <c i="3" r="E72"/>
  <c r="E78"/>
  <c r="E81"/>
  <c i="4" l="1" r="E62"/>
  <c r="E59"/>
  <c r="H47"/>
  <c r="F40"/>
  <c i="6" r="F13"/>
  <c r="F6"/>
  <c r="F34"/>
  <c i="3" r="H50"/>
  <c r="F72"/>
  <c r="H72"/>
  <c r="F77"/>
  <c i="4" l="1" r="H40"/>
  <c i="3" r="H77"/>
  <c r="F78"/>
  <c i="6" r="F36"/>
  <c r="F52"/>
  <c i="3" l="1" r="F81"/>
  <c r="H78"/>
  <c i="5" r="F42"/>
</calcChain>
</file>

<file path=xl/sharedStrings.xml><?xml version="1.0" encoding="utf-8"?>
<sst xmlns="http://schemas.openxmlformats.org/spreadsheetml/2006/main">
  <si>
    <t>A. melléklet a ../2023.(XI.16.) önkormányzati rendelethez</t>
  </si>
  <si>
    <t xml:space="preserve">2023. III. rendeletmódosítás  tételeinek kimutatása</t>
  </si>
  <si>
    <t>adatok Eft-ban</t>
  </si>
  <si>
    <t>finanszírozott feladat</t>
  </si>
  <si>
    <t>testületi döntés</t>
  </si>
  <si>
    <t>III. rendeletmódosítás tételei</t>
  </si>
  <si>
    <t xml:space="preserve"> Általános tartalék</t>
  </si>
  <si>
    <t>Önkormányzat</t>
  </si>
  <si>
    <t>októberi normatíva módosítás köznevelési normatíva</t>
  </si>
  <si>
    <t>októberi normatíva módosítás szociális és gyermekjóléti feladatok normatíva</t>
  </si>
  <si>
    <t>szociális ágazati pótlék</t>
  </si>
  <si>
    <t>kamatbevétel</t>
  </si>
  <si>
    <t>Egyéb működési bevételek</t>
  </si>
  <si>
    <t>Egyéb működési célra átvett pénzeszközök</t>
  </si>
  <si>
    <t>NEAK finanszírozás</t>
  </si>
  <si>
    <t>Dologi kiadások:</t>
  </si>
  <si>
    <t xml:space="preserve">intézményi étkeztetés </t>
  </si>
  <si>
    <t>intézményi étkeztetés térítési díj bevétel</t>
  </si>
  <si>
    <t>Finanszírozási kiadások</t>
  </si>
  <si>
    <t xml:space="preserve">irányító szervi támogatás </t>
  </si>
  <si>
    <t>működési tartalákról átvezetés felhalmozási tartalékra</t>
  </si>
  <si>
    <t>Módosított működési tartalék összesen</t>
  </si>
  <si>
    <t>Felhalmozási tartalék</t>
  </si>
  <si>
    <t>IVS terv</t>
  </si>
  <si>
    <t>Önkormányzati tárgyi eszközök</t>
  </si>
  <si>
    <t xml:space="preserve">Védőnői szolgálat részére </t>
  </si>
  <si>
    <t>Hunyadi utcai rendelő</t>
  </si>
  <si>
    <t>Bóbita</t>
  </si>
  <si>
    <t>Hivatal</t>
  </si>
  <si>
    <t>Sportkör</t>
  </si>
  <si>
    <t>Városüzemeltető</t>
  </si>
  <si>
    <t>Hétszínvirág óvoda részére tárgyi eszközök beszerzése</t>
  </si>
  <si>
    <t>Járdalapok beszerzése</t>
  </si>
  <si>
    <t>Szabályozási terv</t>
  </si>
  <si>
    <t>Liget tér aszfaltozás</t>
  </si>
  <si>
    <t>Humánszolgáltató</t>
  </si>
  <si>
    <t>Akácfa u. 6/1.</t>
  </si>
  <si>
    <t xml:space="preserve">Polgármesteri Hivatal </t>
  </si>
  <si>
    <t>Isaszeg 02/9 hrsz. Alatti 8-as kút</t>
  </si>
  <si>
    <t>170/2023.(IX.21.) Kt. Határozat</t>
  </si>
  <si>
    <t>Módosított felhalmozási tartalék összesen</t>
  </si>
  <si>
    <t>Összes tartalék</t>
  </si>
  <si>
    <t>adatok e Ft-ban</t>
  </si>
  <si>
    <t>Művelődési ház</t>
  </si>
  <si>
    <t>dologi kiadás</t>
  </si>
  <si>
    <t>Beruházási kiadások</t>
  </si>
  <si>
    <t>intézményfinanszírozás</t>
  </si>
  <si>
    <t>Bóbita Óvoda</t>
  </si>
  <si>
    <t>tárgyi eszköz beszerzés miatt dologi előirányzat csökkentése</t>
  </si>
  <si>
    <t>Hétszínvirág óvoda</t>
  </si>
  <si>
    <t>Isaszegi Humánszolgáltató Központ</t>
  </si>
  <si>
    <t>beruházási kiadások dologi előirányzatból</t>
  </si>
  <si>
    <t>szociális ágazati pótlék személyi kiadása</t>
  </si>
  <si>
    <t>szociális ágazati pótlék járulék kiadása</t>
  </si>
  <si>
    <t>beruházási kiadások</t>
  </si>
  <si>
    <t>Isaszegi Városüzemeltető Szervezet</t>
  </si>
  <si>
    <t xml:space="preserve"> </t>
  </si>
  <si>
    <t xml:space="preserve">1.melléklet a…. / 2023. (XI.16.) önkormányzati rendelethez </t>
  </si>
  <si>
    <t xml:space="preserve">Isaszeg Város  Önkormányzat 2023. évi bevételei és kiadásai</t>
  </si>
  <si>
    <t>adatok eFt-ban</t>
  </si>
  <si>
    <t>sorszám</t>
  </si>
  <si>
    <t>megnevezés</t>
  </si>
  <si>
    <t xml:space="preserve">2023. </t>
  </si>
  <si>
    <t>BEVÉTELEK</t>
  </si>
  <si>
    <t>eredeti előirányzat</t>
  </si>
  <si>
    <t>eddig módosított előirányzat</t>
  </si>
  <si>
    <t>rendeletmódosítás miatti tételek</t>
  </si>
  <si>
    <t>módosított előirányzat</t>
  </si>
  <si>
    <t>háromnegyedéves teljesítés</t>
  </si>
  <si>
    <t>a teljesítés %-a módosított előirányzathoz képest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</si>
  <si>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</si>
  <si>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</si>
  <si>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</si>
  <si>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</si>
  <si>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</si>
  <si>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</si>
  <si>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</si>
  <si>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</si>
  <si>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</si>
  <si>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</si>
  <si>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</si>
  <si>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</t>
  </si>
  <si>
    <t>Egyéb működési célú támogatások államháztartáson belülről (NEAK)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</si>
  <si>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</si>
  <si>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</si>
  <si>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</si>
  <si>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</si>
  <si>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</si>
  <si>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</si>
  <si>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Építményadó, telekadó, kommunális adó, iparűzési adó,idegenforgalmi adó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</si>
  <si>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</si>
  <si>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</si>
  <si>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</si>
  <si>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</si>
  <si>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</si>
  <si>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tulajdonosi bevételek, ellátási díjak, kiszámlázott általános forgalmi adó</t>
  </si>
  <si>
    <t>Általános forgalmi adó visszatérítése</t>
  </si>
  <si>
    <t>Fordított áfa bevétel</t>
  </si>
  <si>
    <t>Kamatbevétel</t>
  </si>
  <si>
    <t>VI.</t>
  </si>
  <si>
    <t>Felhalmozási bevételek</t>
  </si>
  <si>
    <t>Ingatlanok értékesítése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</si>
  <si>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</si>
  <si>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</si>
  <si>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</si>
  <si>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</si>
  <si>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</si>
  <si>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(kmk,úthozzájárulás)</t>
  </si>
  <si>
    <t xml:space="preserve">Egyéb felhalmozási célú átvett pénzeszköz </t>
  </si>
  <si>
    <t>Költségvetési bevételek mindösszesen (I.-VIII.)</t>
  </si>
  <si>
    <t>IX.</t>
  </si>
  <si>
    <t>00. havi állami támogatás , értékpapír eladás,hitel, lekötött betét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</si>
  <si>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</si>
  <si>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</si>
  <si>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</si>
  <si>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</si>
  <si>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</si>
  <si>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</si>
  <si>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</si>
  <si>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</si>
  <si>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2023.</t>
  </si>
  <si>
    <t>KIADÁSOK</t>
  </si>
  <si>
    <t xml:space="preserve"> Működési költségvetés kiadásai </t>
  </si>
  <si>
    <t xml:space="preserve">Személyi  juttatások</t>
  </si>
  <si>
    <t>Munkaadókat terhelő járulékok és szociális hozzájárulási adó</t>
  </si>
  <si>
    <t xml:space="preserve"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</si>
  <si>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</si>
  <si>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</si>
  <si>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</si>
  <si>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Egyéb működési célú kiadások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</si>
  <si>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</si>
  <si>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</si>
  <si>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</si>
  <si>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</si>
  <si>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Ebből:EU-s forrásból finanszírozott, támogatással megvalósuló programok, projektek kiadásai</t>
  </si>
  <si>
    <t xml:space="preserve"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</si>
  <si>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</si>
  <si>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</si>
  <si>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</si>
  <si>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</si>
  <si>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 xml:space="preserve">KÖLTSÉGVETÉSI KIADÁSOK ÖSSZESEN </t>
  </si>
  <si>
    <t>00. havi állami előleg, értékpapír,lekötött betét</t>
  </si>
  <si>
    <t>KIADÁSOK ÖSSZESEN: (I.+II.+III.)</t>
  </si>
  <si>
    <t>Konszolidált kiadás</t>
  </si>
  <si>
    <t>Éves engedélyezett létszám előirányzat (fő)</t>
  </si>
  <si>
    <t>Közfoglalkoztatottak létszáma (fő)</t>
  </si>
  <si>
    <t xml:space="preserve">a teljesítés %-a  a módosított előirányzathoz képest</t>
  </si>
  <si>
    <t xml:space="preserve">Működési célú központosított támogatások </t>
  </si>
  <si>
    <t>Költségvetési bevételek mindösszesen (I.-V)</t>
  </si>
  <si>
    <t>Finanszírozási bevételek (VI.-VII.)</t>
  </si>
  <si>
    <t>00. Havi állami előleg, értékpapír, lekötött betét</t>
  </si>
  <si>
    <t>KIADÁSOK ÖSSZESEN: (I.+II.)</t>
  </si>
  <si>
    <t>Működési többlet/hiány</t>
  </si>
  <si>
    <t>Kommunális adó bevétel</t>
  </si>
  <si>
    <t>Felhalmozási célú önkormányzati támogatások</t>
  </si>
  <si>
    <t>Felhalmozási célú visszatérítendő támogatások, kölcsönök visszatérülése államháztartáson kívülről (kmk)</t>
  </si>
  <si>
    <t>Költségvetési bevételek mindösszesen (I.-III.)</t>
  </si>
  <si>
    <t>Finanszírozási bevételek (IV.-V.)</t>
  </si>
  <si>
    <t>Egyéb felhalmozási célú kiadások</t>
  </si>
  <si>
    <t>Felhalmozási többlet/hiány</t>
  </si>
  <si>
    <t xml:space="preserve">2023. évi  működési és fejlesztési célú bevételek és kiadások  bemutatása .</t>
  </si>
  <si>
    <t>MÉRLEG</t>
  </si>
  <si>
    <t>I. működési bevételek és kiadások</t>
  </si>
  <si>
    <t>Bevételek megnevezése</t>
  </si>
  <si>
    <t>összeg</t>
  </si>
  <si>
    <t>Kiadások megnevezése</t>
  </si>
  <si>
    <t xml:space="preserve">Egyéb működési célú támogatások államháztartáson belülről </t>
  </si>
  <si>
    <t>00. havi állami támogatás , értékpapír</t>
  </si>
  <si>
    <t xml:space="preserve">00. havi állami támogatás </t>
  </si>
  <si>
    <t>II. Felhalmozási célú bevételek és kiadások</t>
  </si>
  <si>
    <t>Kommunális adó bevétel, iparűzési adó bevétel</t>
  </si>
  <si>
    <t>értékpapír eladás</t>
  </si>
  <si>
    <t>lízingdíj</t>
  </si>
  <si>
    <t>Finanszírozási bevételek (V.-VI.)</t>
  </si>
  <si>
    <t>Isaszeg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</si>
  <si>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</si>
  <si>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</si>
  <si>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</si>
  <si>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</si>
  <si>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 xml:space="preserve">
Összesen (B+C+D)</t>
  </si>
  <si>
    <t>2024.</t>
  </si>
  <si>
    <t>a futamidő végéig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</si>
  <si>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</si>
  <si>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</si>
  <si>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</si>
  <si>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</si>
  <si>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</si>
  <si>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</si>
  <si>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</si>
  <si>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</si>
  <si>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</si>
  <si>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</si>
  <si>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</si>
  <si>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ÖSSZES KÖTELEZETTSÉG</t>
  </si>
  <si>
    <t>Isaszeg Város Önkormányzatának 2023. évi fejlesztési kiadási terve</t>
  </si>
  <si>
    <t>sor-szám</t>
  </si>
  <si>
    <t>feladat megnevezése</t>
  </si>
  <si>
    <t>2023. évi terv</t>
  </si>
  <si>
    <t>2023. évi eddig módosított előirányzat</t>
  </si>
  <si>
    <t xml:space="preserve">2023.III.rendeletmódosítás </t>
  </si>
  <si>
    <t>2023. évi módosított előirányzat</t>
  </si>
  <si>
    <t>2023. évi teljesítés</t>
  </si>
  <si>
    <t>kiadás fedezete 2023. évi pályázati bevétel</t>
  </si>
  <si>
    <t>kiadás fedezete 2022. évi pénzmaradvány</t>
  </si>
  <si>
    <t xml:space="preserve">kiadás fedezete 2023. évben befolyó  bevételből</t>
  </si>
  <si>
    <t>kiadás fedezete hitel</t>
  </si>
  <si>
    <t xml:space="preserve">Felújítások  </t>
  </si>
  <si>
    <t>Isaszegi Polgármesteri Hivatal tetőfelújítás</t>
  </si>
  <si>
    <t xml:space="preserve">Sportcsarnok tetőfelújítás </t>
  </si>
  <si>
    <t>Isaszegi Művelődési Otthon tetőfelújítás</t>
  </si>
  <si>
    <t>Hold utcai, Dózsa György utcai vízvezeték átépítés</t>
  </si>
  <si>
    <t>Patakvölgyi út, csapadékvíz elvezetése</t>
  </si>
  <si>
    <t>Piacfelügyelet</t>
  </si>
  <si>
    <t>Sportcsarnok felújítás szállítói tartozás</t>
  </si>
  <si>
    <t>Rákóczi utca 75. szállítói tartozás</t>
  </si>
  <si>
    <t xml:space="preserve"> PH homlokzati felújítás szállítói tartozás</t>
  </si>
  <si>
    <t xml:space="preserve"> Múzeum feljáró bővítése</t>
  </si>
  <si>
    <t>Diófa u. útfelújítás</t>
  </si>
  <si>
    <t>Felújítások mindösszesen</t>
  </si>
  <si>
    <t>II-</t>
  </si>
  <si>
    <t xml:space="preserve">Beruházások  </t>
  </si>
  <si>
    <t>Településszerkezeti terv felülvizsgálat tervezési díj</t>
  </si>
  <si>
    <t>Gépjárművásárlás tanyagondnok szolgálat részére</t>
  </si>
  <si>
    <t xml:space="preserve">DAKÖV  bérleti díj terhére kompenzáció</t>
  </si>
  <si>
    <t>Okos zebra</t>
  </si>
  <si>
    <t>Belterületi utak fejlesztése TOP_Plusz-1.2.3-21.PTI-2022-00014</t>
  </si>
  <si>
    <t>Épületenergetikai felújítás TOP_PLUSZ-2.1.1-21-PTI-2022-00015</t>
  </si>
  <si>
    <t>Hősök sétánya TOP_PLUSZ-1.2.1-21-PT1-2022-00018</t>
  </si>
  <si>
    <t>Humánszolgáltató részére tárgyi eszközök vásárlása</t>
  </si>
  <si>
    <t>Gyerekorvosok részére</t>
  </si>
  <si>
    <t>Sportcsarnok</t>
  </si>
  <si>
    <t>Április 6. utcai csatornabekötés</t>
  </si>
  <si>
    <t>Piac gyalogátkelőhely</t>
  </si>
  <si>
    <t>Múzeum</t>
  </si>
  <si>
    <t>térfigyelőkamera</t>
  </si>
  <si>
    <t>Rákos-patak mederrendezés</t>
  </si>
  <si>
    <t>Forgalomlassító küszöb</t>
  </si>
  <si>
    <t>Buda utcai csapadékvíz árok kivitelezési munkái</t>
  </si>
  <si>
    <t>Gyalogátkelőhely, Hétvezér u., Bercsényi u.</t>
  </si>
  <si>
    <t>Isaszegi Aprókfalva Bölcsőde részére tárgyi eszköz vásárlása</t>
  </si>
  <si>
    <t>Beruházások mindösszesen</t>
  </si>
  <si>
    <t>Felhalmozási célra átadott pénzeszközök</t>
  </si>
  <si>
    <t xml:space="preserve">FELHALMOZÁSI KIADÁSOK MINDÖSSZESEN </t>
  </si>
  <si>
    <t xml:space="preserve">FELHALMOZÁSI CÉLÚ KIADÁSOK MINDÖSSZESEN </t>
  </si>
  <si>
    <t>Isaszeg Önkormányzat saját bevételeinek részletezése az adósságot keletkeztető ügyletből származó tárgyévi fizetési kötelezettség megállapításához</t>
  </si>
  <si>
    <t>Bevételi jogcímek</t>
  </si>
  <si>
    <t>2023. évi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</si>
  <si>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</si>
  <si>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</si>
  <si>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</si>
  <si>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</si>
  <si>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</si>
  <si>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</si>
  <si>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</si>
  <si>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</si>
  <si>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   </t>
  </si>
  <si>
    <t>ezer Ft-ban</t>
  </si>
  <si>
    <t>feladat</t>
  </si>
  <si>
    <t>az átcsoportosítás jogát gyakorolja</t>
  </si>
  <si>
    <t>Működési tartalék</t>
  </si>
  <si>
    <t>Képviselő-testület</t>
  </si>
  <si>
    <t>általános tartalék</t>
  </si>
  <si>
    <t>Összesen (1-2)</t>
  </si>
  <si>
    <t>Isaszeg Város Önkormányzatának 2023. évben Európai Uniós támogatással megvalósuló beruházásának bevételei, kiadásai</t>
  </si>
  <si>
    <t xml:space="preserve">A projekt neve: </t>
  </si>
  <si>
    <t>Közösségi tér és a "Hősők sétánya" kialakítása Isaszegen</t>
  </si>
  <si>
    <t>Isaszegi Humánszolgáltató Központ energetikai korszerűsítése</t>
  </si>
  <si>
    <t xml:space="preserve">A projekt kódszáma:  </t>
  </si>
  <si>
    <t>TOP_PLUSZ-1.2.1-21-PT1-2023-00018</t>
  </si>
  <si>
    <t>TOP_PLUSZ-2.1.1-21-PT1-2023-00015</t>
  </si>
  <si>
    <t xml:space="preserve">A megvalósítás helye: </t>
  </si>
  <si>
    <t>2117 Isaszeg, Hrsz: 483, 648, 484/1</t>
  </si>
  <si>
    <t>2117 Isaszeg, Móricz Zsigmond u. 16. Hrsz: 683/2</t>
  </si>
  <si>
    <t xml:space="preserve">A projekt megvalósításának kezdete: </t>
  </si>
  <si>
    <t xml:space="preserve">A projekt megvalósításának befejezése: </t>
  </si>
  <si>
    <t>A projekt bevételei és kiadásai</t>
  </si>
  <si>
    <t>adatok Ft-ban</t>
  </si>
  <si>
    <t>Bevétel</t>
  </si>
  <si>
    <t>támogatás</t>
  </si>
  <si>
    <t>Kiadás</t>
  </si>
  <si>
    <t xml:space="preserve">Belterületi utak fejlesztése </t>
  </si>
  <si>
    <t>TOP_PLUSZ-1.2.3-21-PT1-2023-00014</t>
  </si>
  <si>
    <t>Hold utca, Dózsa György utca ( Árpád utcától Alsóerdősor utcáig tartó szakasz)</t>
  </si>
  <si>
    <t xml:space="preserve">8.  melléklet a…. / 2023. (XI.16.) önkormányzati rendelethez 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</si>
  <si>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</si>
  <si>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</si>
  <si>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</si>
  <si>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</si>
  <si>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</si>
  <si>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</si>
  <si>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Elszámolásból származó bevételek</t>
  </si>
  <si>
    <t>Felhalmozási célú visszatérítendő támogatások, kölcsönök visszatérülése államháztartáson kívülről (kmk, LTP, csatorna hozzájárulás, úthozzájárulás)</t>
  </si>
  <si>
    <t>Egyéb felhalmozási célú átvett pénzeszköz (beruházások pályázati támogatásai)</t>
  </si>
  <si>
    <t>00.havi állami, megelőlegezés, értékpapír eladás,hitel</t>
  </si>
  <si>
    <t>Kiadások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</si>
  <si>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</si>
  <si>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</si>
  <si>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00. Havi állami előleg, lízingdíj,értékpapír vásárlása</t>
  </si>
  <si>
    <t>konszolidált kiadás</t>
  </si>
  <si>
    <t>cafeteria</t>
  </si>
  <si>
    <t>létszám</t>
  </si>
  <si>
    <t xml:space="preserve">mezőőri szolgálat </t>
  </si>
  <si>
    <t>járulék ( 28 %)</t>
  </si>
  <si>
    <t>2</t>
  </si>
  <si>
    <t>polgármester, alpolgármester, 2 fő részére</t>
  </si>
  <si>
    <t>Védőnői szolgálat 5 fő részére</t>
  </si>
  <si>
    <t>Fogorvosi szolgálat 2 fő részére</t>
  </si>
  <si>
    <t>gyermekorvosi szolgálat 3 fő részére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</si>
  <si>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</si>
  <si>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</si>
  <si>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</si>
  <si>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 xml:space="preserve">9.  melléklet a…. / 2023. (XI.16.) önkormányzati rendelethez </t>
  </si>
  <si>
    <t xml:space="preserve">Isaszegi Polgármesteri Hivatal </t>
  </si>
  <si>
    <t>02</t>
  </si>
  <si>
    <t>Igazgatási feladatok</t>
  </si>
  <si>
    <t>Felhalmozási célú önkormányzati támogatások (vis maior)</t>
  </si>
  <si>
    <t>Egyéb tárgyi eszköz értékesítés</t>
  </si>
  <si>
    <t>Felhalmozási célú visszatérítendő támogatások, kölcsönök visszatérülése államháztartáson kívülről (kmk, munkáltatói)</t>
  </si>
  <si>
    <t>Egyéb felhalmozási célú átvett pénzeszköz (LTP)</t>
  </si>
  <si>
    <t>Irányító szervi támogatás</t>
  </si>
  <si>
    <t>Hitel-,kölcsöntörlesztés államháztartáson kívülre</t>
  </si>
  <si>
    <t xml:space="preserve">Köztisztviselő </t>
  </si>
  <si>
    <t xml:space="preserve">Járulék (  28%)</t>
  </si>
  <si>
    <t>összesen</t>
  </si>
  <si>
    <t xml:space="preserve">10. melléklet a…. / 2023. (XI.16.) önkormányzati rendelethez </t>
  </si>
  <si>
    <t>Költségvetési szerv I.</t>
  </si>
  <si>
    <t>03</t>
  </si>
  <si>
    <t>Isaszegi Hétszínvirág Óvoda</t>
  </si>
  <si>
    <t xml:space="preserve"> ebből: EU-s forrásból finanszírozott támogatással megvalósuló programok, projektek kiadásai ( ÁROP)</t>
  </si>
  <si>
    <t>közalkalmazottak részére (10000Ft/hó 12 hóra)</t>
  </si>
  <si>
    <t>járulék 28 %</t>
  </si>
  <si>
    <t>közalkalmazottak részére (6000Ft/hó 12 hóra)</t>
  </si>
  <si>
    <t xml:space="preserve">11.  melléklet a…. / 2023. (XI.16.) önkormányzati rendelethez </t>
  </si>
  <si>
    <t>04</t>
  </si>
  <si>
    <t>Isaszegi Bóbita Óvoda</t>
  </si>
  <si>
    <t>járulék</t>
  </si>
  <si>
    <t xml:space="preserve">12.  melléklet a…. / 2023. (XI.16.) önkormányzati rendelethez </t>
  </si>
  <si>
    <t>05</t>
  </si>
  <si>
    <t xml:space="preserve">közalkalmazottak részére (6000Ft/hó  12 hóra)</t>
  </si>
  <si>
    <t>járulék 30,5 %</t>
  </si>
  <si>
    <t xml:space="preserve">13. melléklet a…. / 2023. (XI.16.) önkormányzati rendelethez </t>
  </si>
  <si>
    <t>06</t>
  </si>
  <si>
    <t>Dózsa György Művelődési Otthon és Isaszegi Múzeumi Kiállítóhely</t>
  </si>
  <si>
    <t>Járulék 28%</t>
  </si>
  <si>
    <t xml:space="preserve">14.  melléklet a…. / 2023. (XI.16.) önkormányzati rendelethez </t>
  </si>
  <si>
    <t>07</t>
  </si>
  <si>
    <t>Jókai Mór Városi Könyvtár</t>
  </si>
  <si>
    <t xml:space="preserve">15.  melléklet a…. / 2023. (XI.16.) önkormányzati rendelethez </t>
  </si>
  <si>
    <t>08</t>
  </si>
  <si>
    <t>2 fő részére 181.172Ft/fő/év</t>
  </si>
  <si>
    <t>13 fő közalkalmazott részére 99.617 Ft/fő/év</t>
  </si>
  <si>
    <t>8,75 fő közalkalmazott részére 72000 Ft/fő/év</t>
  </si>
  <si>
    <t>IVÜSZ összes személyi jellegű kifizetéséből a cafeteria személyi előirányzata</t>
  </si>
  <si>
    <t>IVÜSZ összes személyi jellegű kifizetéséből a cafeteria járulék előirányzata</t>
  </si>
  <si>
    <t xml:space="preserve">16.  melléklet a…. / 2023. (XI.16.) önkormányzati rendelethez </t>
  </si>
  <si>
    <t>Aprókfalva Bölcsőde</t>
  </si>
  <si>
    <t>Egyéb működési célú támogatások államháztartáson belülről (OEP)</t>
  </si>
  <si>
    <t>Támogatások részletezése 2023. év</t>
  </si>
  <si>
    <t xml:space="preserve">       </t>
  </si>
  <si>
    <t>Megnevezés</t>
  </si>
  <si>
    <t>Nyugdíjas klubok</t>
  </si>
  <si>
    <t>Isaszegi Sportegyesület</t>
  </si>
  <si>
    <t>Turisztikai célok támogatása</t>
  </si>
  <si>
    <t>Ceglédi Mozgássérültek Egyesülete</t>
  </si>
  <si>
    <t>Szociális és Egészségügyi Bizottság</t>
  </si>
  <si>
    <t>Nyári táborozás</t>
  </si>
  <si>
    <t>Történelmi Lovasegyesület</t>
  </si>
  <si>
    <t>Civil szervezetek támogatása</t>
  </si>
  <si>
    <t>Humán Bizottság</t>
  </si>
  <si>
    <t>Pénzügyi, Jogi, Városfejlesztési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</si>
  <si>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</si>
  <si>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</si>
  <si>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</si>
  <si>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</si>
  <si>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</si>
  <si>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Nemzeti-kultúrális-sport-és társadalmi kapcsolatok támogatása, közművelődési megállapodások</t>
  </si>
  <si>
    <t>Isaszegi Önkéntes Tűzoltó Egyesület</t>
  </si>
  <si>
    <t>Gödöllői Kistérség Önkormányzatának Többcélú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</si>
  <si>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</si>
  <si>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</si>
  <si>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</si>
  <si>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</si>
  <si>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</si>
  <si>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</si>
  <si>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</si>
  <si>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</si>
  <si>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</si>
  <si>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</si>
  <si>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</si>
  <si>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</si>
  <si>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</si>
  <si>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</si>
  <si>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</si>
  <si>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</si>
  <si>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</si>
  <si>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</si>
  <si>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</si>
  <si>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......................, 2023. .......................... hó ..... nap</t>
  </si>
  <si>
    <t>költségvetési szerv vezetője</t>
  </si>
</sst>
</file>

<file path=xl/styles.xml><?xml version="1.0" encoding="utf-8"?>
<styleSheet xmlns="http://schemas.openxmlformats.org/spreadsheetml/2006/main">
  <numFmts count="13">
    <numFmt numFmtId="167" formatCode="#,###"/>
    <numFmt numFmtId="166" formatCode=" #,##0&quot;     &quot;;-#,##0&quot;     &quot;;&quot; -&quot;#&quot;     &quot;;@ "/>
    <numFmt numFmtId="174" formatCode="#,##0&quot;     &quot;;-#,##0&quot;     &quot;;&quot; -&quot;#&quot;     &quot;;@ "/>
    <numFmt numFmtId="168" formatCode="#,###.00"/>
    <numFmt numFmtId="169" formatCode="yyyy-mm-dd"/>
    <numFmt numFmtId="170" formatCode="0\."/>
    <numFmt numFmtId="171" formatCode="_-* #,##0 _F_t_-;-* #,##0 _F_t_-;_-* -?? _F_t_-;_-@_-"/>
    <numFmt numFmtId="172" formatCode="mmm d/"/>
    <numFmt numFmtId="175" formatCode=" #,##0&quot;       &quot;;-#,##0&quot;       &quot;;&quot; -&quot;#&quot;       &quot;;@ "/>
    <numFmt numFmtId="176" formatCode="_-* #,##0 _F_t_-;-* #,##0 _F_t_-;_-* &quot;-&quot;?? _F_t_-;_-@_-"/>
    <numFmt numFmtId="165" formatCode=" #,##0.00&quot;       &quot;;-#,##0.00&quot;       &quot;;&quot; -&quot;#&quot;       &quot;;@ "/>
    <numFmt numFmtId="173" formatCode="#,##0.00&quot;       &quot;;-#,##0.00&quot;       &quot;;&quot; -&quot;#&quot;       &quot;;@ "/>
    <numFmt numFmtId="164" formatCode="_-* #,##0.00 _F_t_-;-* #,##0.00 _F_t_-;_-* -?? _F_t_-;_-@_-"/>
  </numFmts>
  <fonts count="39">
    <font>
      <sz val="10"/>
      <name val="Arial"/>
      <family val="2"/>
      <charset val="238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1"/>
    </font>
    <font>
      <b/>
      <i/>
      <sz val="14"/>
      <name val="Times New Roman"/>
      <family val="1"/>
      <charset val="1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charset val="238"/>
    </font>
    <font>
      <b/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4"/>
      <name val="Arial"/>
      <charset val="1"/>
    </font>
    <font>
      <sz val="14"/>
      <color indexed="8"/>
      <name val="Arial"/>
      <charset val="238"/>
    </font>
    <font>
      <b/>
      <sz val="14"/>
      <color indexed="8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  <charset val="238"/>
    </font>
    <font>
      <sz val="12"/>
      <name val="Times New Roman"/>
      <family val="1"/>
      <charset val="1"/>
    </font>
    <font>
      <b/>
      <sz val="14"/>
      <color indexed="8"/>
      <name val="Calibri"/>
      <charset val="238"/>
    </font>
    <font>
      <sz val="12"/>
      <name val="Arial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1"/>
    </font>
    <font>
      <sz val="12"/>
      <name val="Times New Roman CE"/>
      <family val="1"/>
      <charset val="238"/>
    </font>
    <font>
      <sz val="11"/>
      <color indexed="9"/>
      <name val="Calibri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</fills>
  <borders count="37">
    <border/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8"/>
      </left>
      <right style="thin">
        <color indexed="8"/>
      </right>
    </border>
    <border>
      <top style="thin">
        <color indexed="8"/>
      </top>
      <bottom style="thin">
        <color indexed="8"/>
      </bottom>
    </border>
    <border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</border>
    <border>
      <left style="thin">
        <color indexed="8"/>
      </left>
      <right style="thin">
        <color indexed="8"/>
      </right>
      <top style="medium">
        <color indexed="8"/>
      </top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medium">
        <color indexed="8"/>
      </right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bottom style="thin">
        <color indexed="64"/>
      </bottom>
    </border>
    <border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right style="medium">
        <color indexed="8"/>
      </right>
      <top style="medium">
        <color indexed="8"/>
      </top>
      <bottom style="thin">
        <color indexed="8"/>
      </bottom>
    </border>
    <border>
      <right style="medium">
        <color indexed="8"/>
      </right>
      <top style="thin">
        <color indexed="8"/>
      </top>
      <bottom style="thin">
        <color indexed="8"/>
      </bottom>
    </border>
    <border>
      <right style="medium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top style="medium">
        <color indexed="8"/>
      </top>
    </border>
    <border>
      <right style="thin">
        <color indexed="8"/>
      </right>
      <top style="thin">
        <color indexed="8"/>
      </top>
      <bottom style="thin">
        <color indexed="8"/>
      </bottom>
    </border>
    <border>
      <right style="thin">
        <color indexed="8"/>
      </right>
      <bottom style="thin">
        <color indexed="8"/>
      </bottom>
    </border>
    <border>
      <top style="thin">
        <color indexed="8"/>
      </top>
    </border>
    <border>
      <top style="hair">
        <color indexed="8"/>
      </top>
    </border>
  </borders>
  <cellStyleXfs count="13">
    <xf numFmtId="0" fontId="0" fillId="0" borderId="0"/>
    <xf numFmtId="0" fontId="37" fillId="0" borderId="0"/>
    <xf numFmtId="165" fontId="0" fillId="0" borderId="0" applyFill="0" applyBorder="0" applyAlignment="0" applyProtection="0"/>
    <xf numFmtId="173" fontId="0" fillId="0" borderId="0" applyBorder="0" applyProtection="0"/>
    <xf numFmtId="9" fontId="14" fillId="0" borderId="0" applyBorder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</cellStyleXfs>
  <cellXfs count="42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1" applyFont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4" fillId="3" borderId="0" xfId="0" applyFont="1" applyFill="1"/>
    <xf numFmtId="167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justify" vertical="center" wrapText="1"/>
    </xf>
    <xf numFmtId="3" fontId="7" fillId="0" borderId="1" xfId="0" applyNumberFormat="1" applyFont="1" applyBorder="1"/>
    <xf numFmtId="3" fontId="8" fillId="0" borderId="1" xfId="0" applyNumberFormat="1" applyFont="1" applyBorder="1" applyAlignment="1">
      <alignment wrapText="1"/>
    </xf>
    <xf numFmtId="3" fontId="9" fillId="4" borderId="1" xfId="0" applyNumberFormat="1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wrapText="1"/>
    </xf>
    <xf numFmtId="166" fontId="7" fillId="4" borderId="1" xfId="2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wrapText="1"/>
    </xf>
    <xf numFmtId="1" fontId="7" fillId="0" borderId="1" xfId="2" applyNumberFormat="1" applyFont="1" applyFill="1" applyBorder="1" applyAlignment="1" applyProtection="1">
      <alignment horizontal="center"/>
    </xf>
    <xf numFmtId="3" fontId="7" fillId="0" borderId="2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wrapText="1"/>
    </xf>
    <xf numFmtId="166" fontId="7" fillId="0" borderId="2" xfId="2" applyNumberFormat="1" applyFont="1" applyFill="1" applyBorder="1" applyAlignment="1" applyProtection="1">
      <alignment horizontal="center"/>
    </xf>
    <xf numFmtId="166" fontId="2" fillId="0" borderId="0" xfId="0" applyNumberFormat="1" applyFont="1"/>
    <xf numFmtId="0" fontId="2" fillId="0" borderId="1" xfId="0" applyFont="1" applyBorder="1" applyAlignment="1">
      <alignment horizontal="center"/>
    </xf>
    <xf numFmtId="166" fontId="1" fillId="0" borderId="1" xfId="2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166" fontId="7" fillId="0" borderId="1" xfId="2" applyNumberFormat="1" applyFont="1" applyFill="1" applyBorder="1" applyAlignment="1" applyProtection="1">
      <alignment horizontal="center"/>
    </xf>
    <xf numFmtId="0" fontId="1" fillId="0" borderId="1" xfId="0" applyFont="1" applyBorder="1"/>
    <xf numFmtId="1" fontId="2" fillId="0" borderId="0" xfId="0" applyNumberFormat="1" applyFont="1"/>
    <xf numFmtId="0" fontId="10" fillId="5" borderId="1" xfId="0" applyFont="1" applyFill="1" applyBorder="1"/>
    <xf numFmtId="0" fontId="6" fillId="5" borderId="1" xfId="0" applyFont="1" applyFill="1" applyBorder="1" applyAlignment="1">
      <alignment wrapText="1"/>
    </xf>
    <xf numFmtId="166" fontId="7" fillId="5" borderId="1" xfId="2" applyNumberFormat="1" applyFont="1" applyFill="1" applyBorder="1" applyAlignment="1" applyProtection="1">
      <alignment horizontal="center"/>
    </xf>
    <xf numFmtId="166" fontId="7" fillId="0" borderId="3" xfId="2" applyNumberFormat="1" applyFont="1" applyFill="1" applyBorder="1" applyAlignment="1" applyProtection="1">
      <alignment horizontal="center"/>
    </xf>
    <xf numFmtId="166" fontId="7" fillId="5" borderId="3" xfId="2" applyNumberFormat="1" applyFont="1" applyFill="1" applyBorder="1" applyAlignment="1" applyProtection="1">
      <alignment horizontal="center"/>
    </xf>
    <xf numFmtId="0" fontId="6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174" fontId="11" fillId="0" borderId="5" xfId="3" applyNumberFormat="1" applyFont="1" applyBorder="1" applyProtection="1"/>
    <xf numFmtId="0" fontId="2" fillId="0" borderId="5" xfId="0" applyFont="1" applyBorder="1" applyAlignment="1">
      <alignment vertical="center" wrapText="1"/>
    </xf>
    <xf numFmtId="0" fontId="11" fillId="0" borderId="5" xfId="0" applyFont="1" applyBorder="1"/>
    <xf numFmtId="174" fontId="11" fillId="0" borderId="5" xfId="3" applyNumberFormat="1" applyFont="1" applyBorder="1" applyAlignment="1" applyProtection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vertical="center" wrapText="1"/>
    </xf>
    <xf numFmtId="167" fontId="2" fillId="0" borderId="0" xfId="0" applyNumberFormat="1" applyFont="1"/>
    <xf numFmtId="0" fontId="4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1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167" fontId="3" fillId="3" borderId="1" xfId="0" applyNumberFormat="1" applyFont="1" applyFill="1" applyBorder="1" applyAlignment="1">
      <alignment vertical="center" wrapText="1"/>
    </xf>
    <xf numFmtId="9" fontId="8" fillId="6" borderId="1" xfId="4" applyFont="1" applyFill="1" applyBorder="1"/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67" fontId="3" fillId="0" borderId="1" xfId="0" applyNumberFormat="1" applyFont="1" applyBorder="1" applyAlignment="1">
      <alignment vertical="center" wrapText="1"/>
    </xf>
    <xf numFmtId="9" fontId="12" fillId="0" borderId="1" xfId="4" applyFont="1" applyBorder="1"/>
    <xf numFmtId="49" fontId="3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 indent="1"/>
    </xf>
    <xf numFmtId="9" fontId="8" fillId="7" borderId="1" xfId="4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 indent="1"/>
    </xf>
    <xf numFmtId="0" fontId="3" fillId="3" borderId="4" xfId="1" applyFont="1" applyFill="1" applyBorder="1" applyAlignment="1">
      <alignment horizontal="left" vertical="center" wrapText="1" indent="1"/>
    </xf>
    <xf numFmtId="0" fontId="3" fillId="0" borderId="1" xfId="1" applyFont="1" applyBorder="1" applyAlignment="1">
      <alignment horizontal="left" vertical="center" wrapText="1" inden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 indent="1"/>
    </xf>
    <xf numFmtId="49" fontId="2" fillId="3" borderId="1" xfId="1" applyNumberFormat="1" applyFont="1" applyFill="1" applyBorder="1" applyAlignment="1">
      <alignment horizontal="left" vertical="center" wrapText="1" indent="1"/>
    </xf>
    <xf numFmtId="167" fontId="1" fillId="0" borderId="0" xfId="0" applyNumberFormat="1" applyFont="1"/>
    <xf numFmtId="167" fontId="4" fillId="7" borderId="1" xfId="0" applyNumberFormat="1" applyFont="1" applyFill="1" applyBorder="1" applyAlignment="1">
      <alignment vertical="center" wrapText="1"/>
    </xf>
    <xf numFmtId="167" fontId="3" fillId="8" borderId="1" xfId="0" applyNumberFormat="1" applyFont="1" applyFill="1" applyBorder="1" applyAlignment="1">
      <alignment vertical="center" wrapText="1"/>
    </xf>
    <xf numFmtId="0" fontId="3" fillId="9" borderId="0" xfId="0" applyFont="1" applyFill="1"/>
    <xf numFmtId="3" fontId="1" fillId="0" borderId="0" xfId="0" applyNumberFormat="1" applyFont="1"/>
    <xf numFmtId="3" fontId="7" fillId="0" borderId="0" xfId="0" applyNumberFormat="1" applyFont="1"/>
    <xf numFmtId="167" fontId="2" fillId="0" borderId="1" xfId="0" applyNumberFormat="1" applyFont="1" applyBorder="1"/>
    <xf numFmtId="49" fontId="2" fillId="0" borderId="4" xfId="1" applyNumberFormat="1" applyFont="1" applyBorder="1" applyAlignment="1">
      <alignment horizontal="left" vertical="center" wrapText="1" indent="1"/>
    </xf>
    <xf numFmtId="167" fontId="2" fillId="0" borderId="1" xfId="0" applyNumberFormat="1" applyFont="1" applyBorder="1" applyAlignment="1" applyProtection="1">
      <alignment vertical="center" wrapText="1"/>
      <protection locked="0"/>
    </xf>
    <xf numFmtId="9" fontId="1" fillId="0" borderId="0" xfId="0" applyNumberFormat="1" applyFont="1"/>
    <xf numFmtId="0" fontId="2" fillId="0" borderId="1" xfId="1" applyFont="1" applyBorder="1" applyAlignment="1">
      <alignment horizontal="left" vertical="center" wrapText="1" indent="6"/>
    </xf>
    <xf numFmtId="0" fontId="2" fillId="0" borderId="1" xfId="1" applyFont="1" applyBorder="1" applyAlignment="1">
      <alignment horizontal="left" indent="6"/>
    </xf>
    <xf numFmtId="167" fontId="3" fillId="3" borderId="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/>
    <xf numFmtId="0" fontId="10" fillId="0" borderId="1" xfId="1" applyFont="1" applyBorder="1" applyAlignment="1">
      <alignment horizontal="left" vertical="center" wrapText="1" indent="1"/>
    </xf>
    <xf numFmtId="167" fontId="3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9" fontId="8" fillId="0" borderId="1" xfId="4" applyFont="1" applyBorder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13" fillId="0" borderId="0" xfId="4" applyNumberFormat="1" applyFont="1"/>
    <xf numFmtId="0" fontId="2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8" fontId="3" fillId="0" borderId="1" xfId="0" applyNumberFormat="1" applyFont="1" applyBorder="1" applyAlignment="1" applyProtection="1">
      <alignment vertical="center" wrapText="1"/>
      <protection locked="0"/>
    </xf>
    <xf numFmtId="2" fontId="4" fillId="0" borderId="0" xfId="0" applyNumberFormat="1" applyFont="1"/>
    <xf numFmtId="9" fontId="8" fillId="6" borderId="1" xfId="4" applyFont="1" applyFill="1" applyBorder="1" applyProtection="1"/>
    <xf numFmtId="9" fontId="12" fillId="0" borderId="1" xfId="4" applyFont="1" applyBorder="1" applyProtection="1"/>
    <xf numFmtId="9" fontId="14" fillId="0" borderId="1" xfId="4" applyBorder="1" applyProtection="1"/>
    <xf numFmtId="167" fontId="4" fillId="0" borderId="1" xfId="0" applyNumberFormat="1" applyFont="1" applyBorder="1" applyAlignment="1" applyProtection="1">
      <alignment vertical="center" wrapText="1"/>
      <protection locked="0"/>
    </xf>
    <xf numFmtId="9" fontId="15" fillId="0" borderId="1" xfId="4" applyFont="1" applyBorder="1" applyProtection="1"/>
    <xf numFmtId="167" fontId="4" fillId="0" borderId="1" xfId="0" applyNumberFormat="1" applyFont="1" applyBorder="1" applyAlignment="1">
      <alignment vertical="center" wrapText="1"/>
    </xf>
    <xf numFmtId="9" fontId="14" fillId="6" borderId="1" xfId="4" applyFill="1" applyBorder="1" applyProtection="1"/>
    <xf numFmtId="167" fontId="4" fillId="3" borderId="1" xfId="0" applyNumberFormat="1" applyFont="1" applyFill="1" applyBorder="1" applyAlignment="1" applyProtection="1">
      <alignment vertical="center" wrapText="1"/>
      <protection locked="0"/>
    </xf>
    <xf numFmtId="167" fontId="11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3" borderId="1" xfId="1" applyFont="1" applyFill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3" fontId="2" fillId="0" borderId="1" xfId="0" applyNumberFormat="1" applyFont="1" applyBorder="1"/>
    <xf numFmtId="0" fontId="3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3" fontId="3" fillId="0" borderId="0" xfId="0" applyNumberFormat="1" applyFont="1"/>
    <xf numFmtId="0" fontId="3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67" fontId="7" fillId="3" borderId="1" xfId="0" applyNumberFormat="1" applyFont="1" applyFill="1" applyBorder="1"/>
    <xf numFmtId="0" fontId="3" fillId="3" borderId="1" xfId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1" applyFont="1"/>
    <xf numFmtId="167" fontId="3" fillId="0" borderId="0" xfId="1" applyNumberFormat="1" applyFont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70" fontId="3" fillId="0" borderId="2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4" xfId="1" applyFont="1" applyBorder="1" applyProtection="1">
      <protection locked="0"/>
    </xf>
    <xf numFmtId="171" fontId="2" fillId="0" borderId="4" xfId="2" applyNumberFormat="1" applyFont="1" applyFill="1" applyBorder="1" applyAlignment="1" applyProtection="1">
      <protection locked="0"/>
    </xf>
    <xf numFmtId="171" fontId="2" fillId="0" borderId="17" xfId="2" applyNumberFormat="1" applyFont="1" applyFill="1" applyBorder="1" applyAlignment="1" applyProtection="1"/>
    <xf numFmtId="0" fontId="2" fillId="0" borderId="18" xfId="1" applyFont="1" applyBorder="1" applyAlignment="1">
      <alignment horizontal="center" vertical="center"/>
    </xf>
    <xf numFmtId="0" fontId="2" fillId="0" borderId="1" xfId="1" applyFont="1" applyBorder="1" applyProtection="1">
      <protection locked="0"/>
    </xf>
    <xf numFmtId="171" fontId="2" fillId="0" borderId="1" xfId="2" applyNumberFormat="1" applyFont="1" applyFill="1" applyBorder="1" applyAlignment="1" applyProtection="1">
      <protection locked="0"/>
    </xf>
    <xf numFmtId="171" fontId="2" fillId="0" borderId="19" xfId="2" applyNumberFormat="1" applyFont="1" applyFill="1" applyBorder="1" applyAlignment="1" applyProtection="1"/>
    <xf numFmtId="0" fontId="2" fillId="0" borderId="20" xfId="1" applyFont="1" applyBorder="1" applyAlignment="1">
      <alignment horizontal="center" vertical="center"/>
    </xf>
    <xf numFmtId="0" fontId="2" fillId="0" borderId="2" xfId="1" applyFont="1" applyBorder="1" applyProtection="1">
      <protection locked="0"/>
    </xf>
    <xf numFmtId="171" fontId="2" fillId="0" borderId="2" xfId="2" applyNumberFormat="1" applyFont="1" applyFill="1" applyBorder="1" applyAlignment="1" applyProtection="1">
      <protection locked="0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/>
    <xf numFmtId="171" fontId="3" fillId="0" borderId="14" xfId="1" applyNumberFormat="1" applyFont="1" applyBorder="1"/>
    <xf numFmtId="171" fontId="3" fillId="0" borderId="15" xfId="1" applyNumberFormat="1" applyFont="1" applyBorder="1"/>
    <xf numFmtId="0" fontId="16" fillId="0" borderId="0" xfId="0" applyFont="1" applyAlignment="1">
      <alignment horizontal="center"/>
    </xf>
    <xf numFmtId="0" fontId="11" fillId="0" borderId="0" xfId="0" applyFont="1"/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1" fillId="0" borderId="0" xfId="0" applyNumberFormat="1" applyFont="1"/>
    <xf numFmtId="172" fontId="18" fillId="0" borderId="5" xfId="0" applyNumberFormat="1" applyFont="1" applyBorder="1" applyAlignment="1">
      <alignment horizontal="center"/>
    </xf>
    <xf numFmtId="0" fontId="18" fillId="0" borderId="23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174" fontId="11" fillId="0" borderId="5" xfId="0" applyNumberFormat="1" applyFont="1" applyBorder="1"/>
    <xf numFmtId="0" fontId="11" fillId="10" borderId="5" xfId="0" applyFont="1" applyFill="1" applyBorder="1"/>
    <xf numFmtId="0" fontId="18" fillId="0" borderId="5" xfId="0" applyFont="1" applyBorder="1"/>
    <xf numFmtId="166" fontId="18" fillId="11" borderId="5" xfId="5" applyNumberFormat="1" applyFont="1" applyFill="1" applyBorder="1" applyAlignment="1" applyProtection="1"/>
    <xf numFmtId="166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166" fontId="11" fillId="0" borderId="5" xfId="5" applyNumberFormat="1" applyFont="1" applyFill="1" applyBorder="1" applyAlignment="1" applyProtection="1"/>
    <xf numFmtId="172" fontId="16" fillId="0" borderId="5" xfId="0" applyNumberFormat="1" applyFont="1" applyBorder="1" applyAlignment="1">
      <alignment horizontal="center"/>
    </xf>
    <xf numFmtId="166" fontId="11" fillId="0" borderId="5" xfId="0" applyNumberFormat="1" applyFont="1" applyBorder="1"/>
    <xf numFmtId="0" fontId="18" fillId="11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wrapText="1"/>
    </xf>
    <xf numFmtId="166" fontId="11" fillId="11" borderId="5" xfId="5" applyNumberFormat="1" applyFont="1" applyFill="1" applyBorder="1" applyAlignment="1" applyProtection="1"/>
    <xf numFmtId="174" fontId="11" fillId="11" borderId="5" xfId="3" applyNumberFormat="1" applyFont="1" applyFill="1" applyBorder="1" applyProtection="1"/>
    <xf numFmtId="174" fontId="11" fillId="11" borderId="5" xfId="0" applyNumberFormat="1" applyFont="1" applyFill="1" applyBorder="1"/>
    <xf numFmtId="1" fontId="11" fillId="11" borderId="0" xfId="0" applyNumberFormat="1" applyFont="1" applyFill="1"/>
    <xf numFmtId="0" fontId="4" fillId="0" borderId="5" xfId="0" applyFont="1" applyBorder="1"/>
    <xf numFmtId="175" fontId="11" fillId="0" borderId="5" xfId="2" applyNumberFormat="1" applyFont="1" applyFill="1" applyBorder="1" applyAlignment="1" applyProtection="1"/>
    <xf numFmtId="166" fontId="20" fillId="11" borderId="5" xfId="5" applyNumberFormat="1" applyFont="1" applyFill="1" applyBorder="1" applyAlignment="1" applyProtection="1"/>
    <xf numFmtId="166" fontId="11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8" fillId="0" borderId="5" xfId="0" applyFont="1" applyBorder="1" applyAlignment="1">
      <alignment wrapText="1"/>
    </xf>
    <xf numFmtId="166" fontId="4" fillId="0" borderId="5" xfId="5" applyNumberFormat="1" applyFont="1" applyFill="1" applyBorder="1" applyAlignment="1" applyProtection="1"/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166" fontId="18" fillId="0" borderId="5" xfId="5" applyNumberFormat="1" applyFont="1" applyFill="1" applyBorder="1" applyAlignment="1" applyProtection="1">
      <alignment wrapText="1"/>
    </xf>
    <xf numFmtId="166" fontId="18" fillId="0" borderId="5" xfId="5" applyNumberFormat="1" applyFont="1" applyFill="1" applyBorder="1" applyAlignment="1" applyProtection="1"/>
    <xf numFmtId="174" fontId="11" fillId="0" borderId="23" xfId="3" applyNumberFormat="1" applyFont="1" applyBorder="1" applyAlignment="1" applyProtection="1">
      <alignment horizontal="center"/>
    </xf>
    <xf numFmtId="174" fontId="11" fillId="0" borderId="24" xfId="3" applyNumberFormat="1" applyFont="1" applyBorder="1" applyAlignment="1" applyProtection="1">
      <alignment horizontal="center"/>
    </xf>
    <xf numFmtId="174" fontId="11" fillId="0" borderId="25" xfId="3" applyNumberFormat="1" applyFont="1" applyBorder="1" applyAlignment="1" applyProtection="1">
      <alignment horizontal="center"/>
    </xf>
    <xf numFmtId="174" fontId="18" fillId="0" borderId="5" xfId="0" applyNumberFormat="1" applyFont="1" applyBorder="1"/>
    <xf numFmtId="174" fontId="16" fillId="0" borderId="5" xfId="3" applyNumberFormat="1" applyFont="1" applyBorder="1" applyProtection="1"/>
    <xf numFmtId="166" fontId="18" fillId="0" borderId="5" xfId="0" applyNumberFormat="1" applyFont="1" applyBorder="1"/>
    <xf numFmtId="166" fontId="11" fillId="0" borderId="0" xfId="0" applyNumberFormat="1" applyFont="1"/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4" xfId="1" applyFont="1" applyBorder="1"/>
    <xf numFmtId="171" fontId="21" fillId="0" borderId="28" xfId="2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horizontal="justify" wrapText="1"/>
    </xf>
    <xf numFmtId="171" fontId="2" fillId="0" borderId="29" xfId="2" applyNumberFormat="1" applyFont="1" applyFill="1" applyBorder="1" applyAlignment="1" applyProtection="1">
      <protection locked="0"/>
    </xf>
    <xf numFmtId="171" fontId="21" fillId="0" borderId="30" xfId="2" applyNumberFormat="1" applyFont="1" applyFill="1" applyBorder="1" applyAlignment="1" applyProtection="1">
      <protection locked="0"/>
    </xf>
    <xf numFmtId="0" fontId="2" fillId="0" borderId="31" xfId="0" applyFont="1" applyBorder="1" applyAlignment="1">
      <alignment wrapText="1"/>
    </xf>
    <xf numFmtId="0" fontId="3" fillId="0" borderId="13" xfId="1" applyFont="1" applyBorder="1" applyAlignment="1">
      <alignment horizontal="left"/>
    </xf>
    <xf numFmtId="171" fontId="3" fillId="0" borderId="15" xfId="2" applyNumberFormat="1" applyFont="1" applyFill="1" applyBorder="1" applyAlignment="1" applyProtection="1"/>
    <xf numFmtId="0" fontId="2" fillId="0" borderId="32" xfId="1" applyFont="1" applyBorder="1" applyAlignment="1">
      <alignment horizontal="justify" vertical="center" wrapText="1"/>
    </xf>
    <xf numFmtId="0" fontId="22" fillId="0" borderId="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1" fontId="23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/>
    <xf numFmtId="0" fontId="24" fillId="0" borderId="0" xfId="0" applyFont="1"/>
    <xf numFmtId="0" fontId="24" fillId="0" borderId="1" xfId="0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24" fillId="0" borderId="1" xfId="0" applyNumberFormat="1" applyFont="1" applyBorder="1" applyAlignment="1">
      <alignment wrapText="1"/>
    </xf>
    <xf numFmtId="167" fontId="22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75" fontId="11" fillId="0" borderId="0" xfId="2" applyNumberFormat="1" applyFont="1" applyAlignment="1">
      <alignment wrapText="1"/>
    </xf>
    <xf numFmtId="167" fontId="11" fillId="0" borderId="0" xfId="0" applyNumberFormat="1" applyFont="1" applyAlignment="1" applyProtection="1">
      <alignment vertical="center" wrapText="1"/>
      <protection locked="0"/>
    </xf>
    <xf numFmtId="167" fontId="4" fillId="0" borderId="0" xfId="0" applyNumberFormat="1" applyFont="1" applyAlignment="1" applyProtection="1">
      <alignment vertical="center" wrapText="1"/>
      <protection locked="0"/>
    </xf>
    <xf numFmtId="176" fontId="26" fillId="0" borderId="0" xfId="2" applyNumberFormat="1" applyFont="1"/>
    <xf numFmtId="176" fontId="11" fillId="0" borderId="0" xfId="2" applyNumberFormat="1" applyFont="1"/>
    <xf numFmtId="176" fontId="11" fillId="0" borderId="22" xfId="2" applyNumberFormat="1" applyFont="1" applyBorder="1"/>
    <xf numFmtId="0" fontId="2" fillId="0" borderId="0" xfId="0" applyFont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9" fontId="8" fillId="0" borderId="1" xfId="4" applyFont="1" applyBorder="1" applyProtection="1"/>
    <xf numFmtId="167" fontId="27" fillId="0" borderId="1" xfId="0" applyNumberFormat="1" applyFont="1" applyBorder="1" applyAlignment="1" applyProtection="1">
      <alignment vertical="center" wrapText="1"/>
      <protection locked="0"/>
    </xf>
    <xf numFmtId="167" fontId="28" fillId="0" borderId="1" xfId="0" applyNumberFormat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167" fontId="2" fillId="0" borderId="6" xfId="0" applyNumberFormat="1" applyFont="1" applyBorder="1" applyAlignment="1" applyProtection="1">
      <alignment vertical="center" wrapText="1"/>
      <protection locked="0"/>
    </xf>
    <xf numFmtId="9" fontId="8" fillId="0" borderId="1" xfId="4" applyFont="1" applyBorder="1" applyAlignment="1" applyProtection="1">
      <alignment vertical="center"/>
    </xf>
    <xf numFmtId="9" fontId="8" fillId="0" borderId="1" xfId="4" applyFont="1" applyBorder="1" applyAlignment="1" applyProtection="1">
      <alignment horizontal="right" vertical="center"/>
    </xf>
    <xf numFmtId="0" fontId="3" fillId="0" borderId="4" xfId="1" applyFont="1" applyBorder="1" applyAlignment="1">
      <alignment vertical="center" wrapText="1"/>
    </xf>
    <xf numFmtId="167" fontId="29" fillId="0" borderId="1" xfId="0" applyNumberFormat="1" applyFont="1" applyBorder="1" applyAlignment="1" applyProtection="1">
      <alignment vertical="center" wrapText="1"/>
      <protection locked="0"/>
    </xf>
    <xf numFmtId="167" fontId="30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167" fontId="29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7" fontId="3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167" fontId="24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1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 applyProtection="1">
      <alignment horizontal="right" vertical="center" wrapText="1" inden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" fontId="24" fillId="0" borderId="0" xfId="0" applyNumberFormat="1" applyFont="1" applyAlignment="1">
      <alignment vertical="center" wrapText="1"/>
    </xf>
    <xf numFmtId="169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" fontId="25" fillId="0" borderId="0" xfId="0" applyNumberFormat="1" applyFont="1" applyAlignment="1">
      <alignment vertical="center" wrapText="1"/>
    </xf>
    <xf numFmtId="167" fontId="2" fillId="0" borderId="0" xfId="0" applyNumberFormat="1" applyFont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34" xfId="0" applyNumberFormat="1" applyFont="1" applyBorder="1" applyAlignment="1" applyProtection="1">
      <alignment horizontal="right" vertical="center"/>
      <protection locked="0"/>
    </xf>
    <xf numFmtId="167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169" fontId="11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31" fillId="0" borderId="1" xfId="4" applyFont="1" applyBorder="1" applyProtection="1"/>
    <xf numFmtId="1" fontId="3" fillId="0" borderId="0" xfId="0" applyNumberFormat="1" applyFont="1" applyAlignment="1">
      <alignment vertical="center" wrapText="1"/>
    </xf>
    <xf numFmtId="9" fontId="14" fillId="0" borderId="1" xfId="4" applyBorder="1"/>
    <xf numFmtId="1" fontId="2" fillId="0" borderId="0" xfId="0" applyNumberFormat="1" applyFont="1" applyAlignment="1">
      <alignment vertical="center" wrapText="1"/>
    </xf>
    <xf numFmtId="167" fontId="11" fillId="0" borderId="3" xfId="0" applyNumberFormat="1" applyFont="1" applyBorder="1" applyAlignment="1">
      <alignment vertical="center" wrapText="1"/>
    </xf>
    <xf numFmtId="167" fontId="2" fillId="0" borderId="3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vertical="center" wrapText="1"/>
    </xf>
    <xf numFmtId="167" fontId="4" fillId="0" borderId="3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2" fillId="0" borderId="0" xfId="0" applyFont="1"/>
    <xf numFmtId="0" fontId="24" fillId="0" borderId="0" xfId="0" applyFont="1" applyAlignment="1" applyProtection="1">
      <alignment horizontal="right" vertical="top"/>
      <protection locked="0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horizontal="center" vertical="center"/>
      <protection locked="0"/>
    </xf>
    <xf numFmtId="49" fontId="33" fillId="0" borderId="1" xfId="0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vertical="center"/>
    </xf>
    <xf numFmtId="0" fontId="33" fillId="0" borderId="33" xfId="0" applyFont="1" applyBorder="1" applyAlignment="1">
      <alignment vertical="center"/>
    </xf>
    <xf numFmtId="49" fontId="33" fillId="0" borderId="34" xfId="0" applyNumberFormat="1" applyFont="1" applyBorder="1" applyAlignment="1" applyProtection="1">
      <alignment horizontal="right" vertical="center"/>
      <protection locked="0"/>
    </xf>
    <xf numFmtId="0" fontId="34" fillId="0" borderId="0" xfId="0" applyFont="1" applyAlignment="1">
      <alignment horizontal="right"/>
    </xf>
    <xf numFmtId="0" fontId="33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33" fillId="0" borderId="1" xfId="0" applyFont="1" applyBorder="1" applyAlignment="1">
      <alignment vertical="center" wrapText="1"/>
    </xf>
    <xf numFmtId="167" fontId="33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33" fillId="0" borderId="1" xfId="1" applyFont="1" applyBorder="1" applyAlignment="1">
      <alignment vertical="center" wrapText="1"/>
    </xf>
    <xf numFmtId="0" fontId="29" fillId="0" borderId="6" xfId="1" applyFont="1" applyBorder="1" applyAlignment="1">
      <alignment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167" fontId="33" fillId="0" borderId="1" xfId="0" applyNumberFormat="1" applyFont="1" applyBorder="1" applyAlignment="1" applyProtection="1">
      <alignment vertical="center" wrapText="1"/>
      <protection locked="0"/>
    </xf>
    <xf numFmtId="0" fontId="33" fillId="0" borderId="4" xfId="1" applyFont="1" applyBorder="1" applyAlignment="1">
      <alignment vertical="center" wrapText="1"/>
    </xf>
    <xf numFmtId="167" fontId="30" fillId="0" borderId="1" xfId="0" applyNumberFormat="1" applyFont="1" applyBorder="1" applyAlignment="1">
      <alignment vertical="center" wrapText="1"/>
    </xf>
    <xf numFmtId="9" fontId="13" fillId="0" borderId="1" xfId="4" applyFont="1" applyBorder="1" applyProtection="1"/>
    <xf numFmtId="0" fontId="33" fillId="0" borderId="1" xfId="1" applyFont="1" applyBorder="1" applyAlignment="1">
      <alignment horizontal="left" vertical="center" wrapText="1" indent="1"/>
    </xf>
    <xf numFmtId="49" fontId="33" fillId="0" borderId="1" xfId="1" applyNumberFormat="1" applyFont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left" vertical="center" wrapText="1" indent="1"/>
    </xf>
    <xf numFmtId="167" fontId="36" fillId="0" borderId="1" xfId="0" applyNumberFormat="1" applyFont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 indent="1"/>
    </xf>
    <xf numFmtId="167" fontId="33" fillId="0" borderId="0" xfId="0" applyNumberFormat="1" applyFont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 wrapText="1"/>
    </xf>
    <xf numFmtId="49" fontId="29" fillId="0" borderId="4" xfId="1" applyNumberFormat="1" applyFont="1" applyBorder="1" applyAlignment="1">
      <alignment horizontal="left" vertical="center" wrapText="1" indent="1"/>
    </xf>
    <xf numFmtId="0" fontId="29" fillId="0" borderId="4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left"/>
    </xf>
    <xf numFmtId="0" fontId="29" fillId="0" borderId="4" xfId="1" applyFont="1" applyBorder="1" applyAlignment="1">
      <alignment horizontal="left" vertical="center" wrapText="1" indent="1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1" xfId="0" applyFont="1" applyBorder="1"/>
    <xf numFmtId="0" fontId="34" fillId="0" borderId="1" xfId="1" applyFont="1" applyBorder="1" applyAlignment="1">
      <alignment horizontal="left" vertical="center" wrapText="1"/>
    </xf>
    <xf numFmtId="167" fontId="34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/>
    </xf>
    <xf numFmtId="4" fontId="33" fillId="0" borderId="1" xfId="0" applyNumberFormat="1" applyFont="1" applyBorder="1" applyAlignment="1" applyProtection="1">
      <alignment horizontal="right" vertical="center" wrapText="1" indent="1"/>
      <protection locked="0"/>
    </xf>
    <xf numFmtId="1" fontId="29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3" fontId="8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12" fillId="0" borderId="1" xfId="0" applyNumberFormat="1" applyFont="1" applyBorder="1"/>
    <xf numFmtId="0" fontId="11" fillId="0" borderId="1" xfId="0" applyFont="1" applyBorder="1"/>
    <xf numFmtId="0" fontId="24" fillId="11" borderId="1" xfId="0" applyFont="1" applyFill="1" applyBorder="1"/>
    <xf numFmtId="167" fontId="11" fillId="11" borderId="1" xfId="0" applyNumberFormat="1" applyFont="1" applyFill="1" applyBorder="1" applyAlignment="1">
      <alignment vertical="center" wrapText="1"/>
    </xf>
    <xf numFmtId="167" fontId="2" fillId="11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/>
    <xf numFmtId="3" fontId="12" fillId="0" borderId="1" xfId="0" applyNumberFormat="1" applyFont="1" applyBorder="1" applyAlignment="1">
      <alignment wrapText="1"/>
    </xf>
    <xf numFmtId="0" fontId="25" fillId="0" borderId="1" xfId="0" applyFont="1" applyBorder="1"/>
    <xf numFmtId="0" fontId="25" fillId="11" borderId="1" xfId="0" applyFont="1" applyFill="1" applyBorder="1"/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7" fontId="2" fillId="0" borderId="4" xfId="0" applyNumberFormat="1" applyFont="1" applyBorder="1" applyAlignment="1" applyProtection="1">
      <alignment vertical="center"/>
      <protection locked="0"/>
    </xf>
    <xf numFmtId="167" fontId="3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 applyProtection="1">
      <alignment vertical="center"/>
      <protection locked="0"/>
    </xf>
    <xf numFmtId="167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7" fontId="2" fillId="0" borderId="2" xfId="0" applyNumberFormat="1" applyFont="1" applyBorder="1" applyAlignment="1" applyProtection="1">
      <alignment vertical="center"/>
      <protection locked="0"/>
    </xf>
    <xf numFmtId="167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36" xfId="0" applyFont="1" applyBorder="1"/>
    <xf numFmtId="0" fontId="10" fillId="0" borderId="36" xfId="0" applyFont="1" applyBorder="1" applyAlignment="1">
      <alignment horizontal="center"/>
    </xf>
  </cellXfs>
  <cellStyles count="13">
    <cellStyle name="Normal" xfId="0" builtinId="0"/>
    <cellStyle name="Normál_KVRENMUNKA" xfId="1"/>
    <cellStyle name="Comma" xfId="2" builtinId="3"/>
    <cellStyle name="Excel Built-in Explanatory Text" xfId="3"/>
    <cellStyle name="Percent" xfId="4" builtinId="5"/>
    <cellStyle name="Ezres_Munka1" xfId="5"/>
    <cellStyle name="Ezres 2" xfId="6"/>
    <cellStyle name="Jelölőszín (1)" xfId="7"/>
    <cellStyle name="Jelölőszín (2)" xfId="8"/>
    <cellStyle name="Jelölőszín (3)" xfId="9"/>
    <cellStyle name="Jelölőszín (4)" xfId="10"/>
    <cellStyle name="Jelölőszín (5)" xfId="11"/>
    <cellStyle name="Jelölőszín (6)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externalLink" Target="externalLinks/externalLink1.xml" /><Relationship Id="rId24" Type="http://schemas.openxmlformats.org/officeDocument/2006/relationships/styles" Target="styles.xml" /><Relationship Id="rId25" Type="http://schemas.openxmlformats.org/officeDocument/2006/relationships/theme" Target="theme/theme1.xml" /><Relationship Id="rId26" Type="http://schemas.openxmlformats.org/officeDocument/2006/relationships/calcChain" Target="calcChain.xml" /><Relationship Id="rId27" Type="http://schemas.openxmlformats.org/officeDocument/2006/relationships/sharedStrings" Target="sharedStrings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="file:///C:\Users\meszaros.edit\Documents\2023.%20f&#233;l&#233;ves%20besz&#225;mol&#243;\KT-nek%20el&#337;terjeszt&#233;s\2023.%20II.rm.%20&#233;s%20f&#233;l&#233;ves%20besz&#225;mol&#243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melléklet"/>
      <sheetName val="A2 melléklet"/>
      <sheetName val="1.melléklet"/>
      <sheetName val="1_A melléklet"/>
      <sheetName val="1_B_MELLÉKLET"/>
      <sheetName val="2. melléklet"/>
      <sheetName val="3. melléklet"/>
      <sheetName val="4_.melléklet"/>
      <sheetName val="5.  melléklet"/>
      <sheetName val="6.melléket"/>
      <sheetName val="7. melléklet"/>
      <sheetName val="8. melléklet Önkormányzat"/>
      <sheetName val="9.  melléklet Hivatal"/>
      <sheetName val="10. melléklet Isaszegi Héts"/>
      <sheetName val="11.  melléklet Isaszegi Bóbi"/>
      <sheetName val="12. mell. Isaszegi Humánszol"/>
      <sheetName val="13.  mellékletMűvelődési ház"/>
      <sheetName val="14. melléklet Könyvtár"/>
      <sheetName val="15.melléklet IVÜSZ"/>
      <sheetName val="16. melléklet Bölcsőde"/>
      <sheetName val="17. melléklet"/>
      <sheetName val="18. 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36403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zoomScale="70" zoomScaleNormal="70" zoomScaleSheetLayoutView="70" workbookViewId="0" topLeftCell="A22">
      <selection activeCell="D30" sqref="D30"/>
    </sheetView>
  </sheetViews>
  <sheetFormatPr defaultColWidth="9" defaultRowHeight="18.75"/>
  <cols>
    <col min="1" max="1" width="9.140625" style="15" customWidth="1"/>
    <col min="2" max="2" width="62.14063" style="15" customWidth="1"/>
    <col min="3" max="3" width="47.28516" style="15" customWidth="1"/>
    <col min="4" max="4" width="24.71094" style="15" customWidth="1"/>
    <col min="5" max="5" width="16" style="15" customWidth="1"/>
    <col min="6" max="6" width="15.57031" style="15" customWidth="1"/>
    <col min="7" max="7" width="14.14063" style="15" bestFit="1" customWidth="1"/>
    <col min="8" max="8" width="11" style="15" customWidth="1"/>
    <col min="9" max="9" width="10" style="15" customWidth="1"/>
    <col min="10" max="28" width="9.140625" style="15" customWidth="1"/>
    <col min="29" max="16384" width="9" style="15"/>
  </cols>
  <sheetData>
    <row r="1">
      <c r="C1" s="15" t="s">
        <v>0</v>
      </c>
    </row>
    <row r="2" ht="51.75" customHeight="1">
      <c r="A2" s="2"/>
      <c r="B2" s="16" t="s">
        <v>1</v>
      </c>
      <c r="C2" s="16"/>
      <c r="D2" s="16" t="s">
        <v>2</v>
      </c>
    </row>
    <row r="3" ht="56.25">
      <c r="A3" s="2"/>
      <c r="B3" s="17" t="s">
        <v>3</v>
      </c>
      <c r="C3" s="18" t="s">
        <v>4</v>
      </c>
      <c r="D3" s="19" t="s">
        <v>5</v>
      </c>
    </row>
    <row r="4" ht="19.5">
      <c r="A4" s="2"/>
      <c r="B4" s="20" t="s">
        <v>6</v>
      </c>
      <c r="C4" s="21"/>
      <c r="D4" s="22">
        <f>'6.melléket'!D5</f>
        <v>53463</v>
      </c>
    </row>
    <row r="5">
      <c r="A5" s="2"/>
      <c r="B5" s="17"/>
      <c r="C5" s="23"/>
      <c r="D5" s="24"/>
    </row>
    <row r="6" ht="22.5" customHeight="1">
      <c r="A6" s="2"/>
      <c r="B6" s="25" t="s">
        <v>7</v>
      </c>
      <c r="C6" s="26"/>
      <c r="D6" s="27"/>
      <c r="E6" s="28"/>
    </row>
    <row r="7" ht="22.5" customHeight="1">
      <c r="A7" s="2"/>
      <c r="B7" s="2" t="s">
        <v>8</v>
      </c>
      <c r="C7" s="2"/>
      <c r="D7" s="29">
        <v>4226</v>
      </c>
      <c r="E7" s="28"/>
    </row>
    <row r="8" ht="22.5" customHeight="1">
      <c r="A8" s="2"/>
      <c r="B8" s="2" t="s">
        <v>9</v>
      </c>
      <c r="C8" s="2"/>
      <c r="D8" s="29">
        <v>667</v>
      </c>
      <c r="E8" s="28"/>
    </row>
    <row r="9" ht="31.9" customHeight="1">
      <c r="A9" s="2"/>
      <c r="B9" s="2" t="s">
        <v>10</v>
      </c>
      <c r="C9" s="2"/>
      <c r="D9" s="30">
        <v>3156</v>
      </c>
      <c r="E9" s="28"/>
    </row>
    <row r="10" ht="31.9" customHeight="1">
      <c r="A10" s="2"/>
      <c r="B10" s="2" t="s">
        <v>11</v>
      </c>
      <c r="C10" s="2"/>
      <c r="D10" s="30">
        <v>5988</v>
      </c>
      <c r="E10" s="28"/>
    </row>
    <row r="11" ht="31.9" customHeight="1">
      <c r="A11" s="2"/>
      <c r="B11" s="31" t="s">
        <v>12</v>
      </c>
      <c r="C11" s="32"/>
      <c r="D11" s="30">
        <v>3779</v>
      </c>
      <c r="E11" s="28"/>
    </row>
    <row r="12" ht="31.9" customHeight="1">
      <c r="A12" s="2"/>
      <c r="B12" s="31" t="s">
        <v>13</v>
      </c>
      <c r="C12" s="32"/>
      <c r="D12" s="30">
        <v>7620</v>
      </c>
      <c r="E12" s="28"/>
    </row>
    <row r="13" ht="31.9" customHeight="1">
      <c r="A13" s="2"/>
      <c r="B13" s="31" t="s">
        <v>14</v>
      </c>
      <c r="C13" s="32"/>
      <c r="D13" s="30">
        <f>3*6132</f>
        <v>18396</v>
      </c>
      <c r="E13" s="28"/>
    </row>
    <row r="14" ht="31.9" customHeight="1">
      <c r="A14" s="2"/>
      <c r="B14" s="33" t="s">
        <v>15</v>
      </c>
      <c r="C14" s="34"/>
      <c r="D14" s="30"/>
      <c r="E14" s="28"/>
    </row>
    <row r="15" ht="36.75" customHeight="1">
      <c r="A15" s="2"/>
      <c r="B15" s="31" t="s">
        <v>16</v>
      </c>
      <c r="C15" s="34"/>
      <c r="D15" s="30">
        <v>-13355</v>
      </c>
      <c r="E15" s="28"/>
    </row>
    <row r="16" ht="54" customHeight="1">
      <c r="A16" s="2"/>
      <c r="B16" s="31" t="s">
        <v>17</v>
      </c>
      <c r="C16" s="34"/>
      <c r="D16" s="30">
        <v>2523</v>
      </c>
      <c r="E16" s="28"/>
    </row>
    <row r="17">
      <c r="A17" s="2"/>
    </row>
    <row r="18">
      <c r="A18" s="2"/>
      <c r="B18" s="35" t="s">
        <v>18</v>
      </c>
      <c r="C18" s="34"/>
      <c r="D18" s="36"/>
    </row>
    <row r="19">
      <c r="A19" s="2"/>
      <c r="B19" s="34"/>
      <c r="C19" s="34"/>
      <c r="D19" s="36"/>
    </row>
    <row r="20">
      <c r="A20" s="2"/>
      <c r="B20" s="37" t="s">
        <v>19</v>
      </c>
      <c r="C20" s="34"/>
      <c r="D20" s="36">
        <f>-'8. melléklet Önkormányzat'!E77</f>
        <v>-2189</v>
      </c>
    </row>
    <row r="21">
      <c r="A21" s="2"/>
      <c r="B21" s="37"/>
      <c r="C21" s="34"/>
      <c r="D21" s="30"/>
    </row>
    <row r="22">
      <c r="A22" s="2"/>
      <c r="B22" s="34" t="s">
        <v>20</v>
      </c>
      <c r="C22" s="34"/>
      <c r="D22" s="30">
        <v>-30000</v>
      </c>
      <c r="E22" s="38">
        <f>SUM(D7:D22)</f>
        <v>811</v>
      </c>
    </row>
    <row r="23" ht="35.85" customHeight="1">
      <c r="A23" s="2"/>
      <c r="B23" s="39" t="s">
        <v>21</v>
      </c>
      <c r="C23" s="40"/>
      <c r="D23" s="41">
        <f>SUM(D4:D22)</f>
        <v>54274</v>
      </c>
      <c r="E23" s="28"/>
      <c r="F23" s="28"/>
      <c r="G23" s="28"/>
    </row>
    <row r="24">
      <c r="A24" s="2"/>
      <c r="B24" s="37"/>
      <c r="C24" s="23"/>
      <c r="D24" s="42"/>
    </row>
    <row r="25">
      <c r="A25" s="2"/>
      <c r="B25" s="2"/>
      <c r="C25" s="23"/>
      <c r="D25" s="42"/>
    </row>
    <row r="26" ht="19.5">
      <c r="A26" s="2"/>
      <c r="B26" s="39" t="s">
        <v>22</v>
      </c>
      <c r="C26" s="40"/>
      <c r="D26" s="43">
        <f>'6.melléket'!D8</f>
        <v>16165</v>
      </c>
      <c r="E26" s="28"/>
      <c r="F26" s="28"/>
    </row>
    <row r="27">
      <c r="A27" s="2"/>
      <c r="B27" s="34" t="s">
        <v>20</v>
      </c>
      <c r="C27" s="44"/>
      <c r="D27" s="30">
        <v>30000</v>
      </c>
    </row>
    <row r="28">
      <c r="A28" s="2"/>
      <c r="B28" s="45" t="s">
        <v>23</v>
      </c>
      <c r="C28" s="46"/>
      <c r="D28" s="30">
        <v>-5875</v>
      </c>
    </row>
    <row r="29">
      <c r="A29" s="2"/>
      <c r="B29" s="47" t="s">
        <v>24</v>
      </c>
      <c r="C29" s="46"/>
      <c r="D29" s="30">
        <v>-199</v>
      </c>
    </row>
    <row r="30">
      <c r="A30" s="2"/>
      <c r="B30" s="48" t="s">
        <v>25</v>
      </c>
      <c r="C30" s="46"/>
      <c r="D30" s="30">
        <v>-30</v>
      </c>
    </row>
    <row r="31">
      <c r="A31" s="2"/>
      <c r="B31" s="48" t="s">
        <v>26</v>
      </c>
      <c r="C31" s="46"/>
      <c r="D31" s="30">
        <v>-797</v>
      </c>
    </row>
    <row r="32">
      <c r="A32" s="2"/>
      <c r="B32" s="45" t="s">
        <v>27</v>
      </c>
      <c r="C32" s="46"/>
      <c r="D32" s="30">
        <v>-195</v>
      </c>
    </row>
    <row r="33">
      <c r="A33" s="2"/>
      <c r="B33" s="45" t="s">
        <v>28</v>
      </c>
      <c r="C33" s="46"/>
      <c r="D33" s="30">
        <v>-54</v>
      </c>
      <c r="E33" s="28"/>
    </row>
    <row r="34">
      <c r="A34" s="2"/>
      <c r="B34" s="45" t="s">
        <v>29</v>
      </c>
      <c r="C34" s="46"/>
      <c r="D34" s="30">
        <v>-45</v>
      </c>
    </row>
    <row r="35">
      <c r="A35" s="2"/>
      <c r="B35" s="45" t="s">
        <v>30</v>
      </c>
      <c r="C35" s="46"/>
      <c r="D35" s="30">
        <v>-88</v>
      </c>
    </row>
    <row r="36">
      <c r="A36" s="2"/>
      <c r="B36" s="48" t="s">
        <v>31</v>
      </c>
      <c r="C36" s="46"/>
      <c r="D36" s="30">
        <v>-577</v>
      </c>
    </row>
    <row r="37">
      <c r="A37" s="2"/>
      <c r="B37" s="48" t="s">
        <v>32</v>
      </c>
      <c r="C37" s="46"/>
      <c r="D37" s="30">
        <v>-169</v>
      </c>
    </row>
    <row r="38">
      <c r="A38" s="2"/>
      <c r="B38" s="48" t="s">
        <v>33</v>
      </c>
      <c r="C38" s="46"/>
      <c r="D38" s="30">
        <v>-7620</v>
      </c>
    </row>
    <row r="39">
      <c r="A39" s="2"/>
      <c r="B39" s="48" t="s">
        <v>34</v>
      </c>
      <c r="C39" s="46"/>
      <c r="D39" s="30">
        <v>-2760</v>
      </c>
    </row>
    <row r="40">
      <c r="B40" s="45" t="s">
        <v>35</v>
      </c>
      <c r="C40" s="46"/>
      <c r="D40" s="30">
        <v>-107</v>
      </c>
    </row>
    <row r="41">
      <c r="B41" s="48" t="s">
        <v>36</v>
      </c>
      <c r="C41" s="46">
        <v>0</v>
      </c>
      <c r="D41" s="49">
        <v>-126</v>
      </c>
    </row>
    <row r="42">
      <c r="B42" s="48" t="s">
        <v>37</v>
      </c>
      <c r="C42" s="46"/>
      <c r="D42" s="49">
        <v>-133</v>
      </c>
    </row>
    <row r="43">
      <c r="B43" s="48" t="s">
        <v>38</v>
      </c>
      <c r="C43" s="46" t="s">
        <v>39</v>
      </c>
      <c r="D43" s="49">
        <v>-4084</v>
      </c>
    </row>
    <row r="44">
      <c r="B44" s="46"/>
      <c r="C44" s="46"/>
      <c r="D44" s="46"/>
      <c r="E44" s="28">
        <f>SUM(D27:D43)</f>
        <v>7141</v>
      </c>
    </row>
    <row r="45" ht="19.5">
      <c r="B45" s="39" t="s">
        <v>40</v>
      </c>
      <c r="C45" s="40"/>
      <c r="D45" s="41">
        <f>SUM(D26:D44)</f>
        <v>23306</v>
      </c>
      <c r="E45" s="28"/>
    </row>
    <row r="47" ht="19.5">
      <c r="B47" s="39" t="s">
        <v>41</v>
      </c>
      <c r="C47" s="39"/>
      <c r="D47" s="41">
        <f>D23+D45</f>
        <v>77580</v>
      </c>
    </row>
  </sheetData>
  <sheetProtection selectLockedCells="1" selectUnlockedCells="1"/>
  <pageMargins left="0.7083333" right="0.7083333" top="0.7479166" bottom="0.7479166" header="0.5118055" footer="0.5118055"/>
  <pageSetup r:id="rId1" paperSize="9" orientation="portrait" horizontalDpi="300" verticalDpi="300" scale="60"/>
  <headerFooter alignWithMargins="0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zoomScale="52" zoomScaleNormal="52" zoomScaleSheetLayoutView="50" workbookViewId="0">
      <selection activeCell="I4" sqref="I4"/>
    </sheetView>
  </sheetViews>
  <sheetFormatPr defaultColWidth="9" defaultRowHeight="18.75"/>
  <cols>
    <col min="1" max="1" width="12.28516" style="15" customWidth="1"/>
    <col min="2" max="2" width="26.14063" style="15" customWidth="1"/>
    <col min="3" max="6" width="16.28516" style="15" customWidth="1"/>
    <col min="7" max="7" width="23.71094" style="15" customWidth="1"/>
    <col min="8" max="8" width="28.57031" style="15" customWidth="1"/>
    <col min="9" max="9" width="18" style="15" customWidth="1"/>
    <col min="10" max="10" width="21.71094" style="15" customWidth="1"/>
    <col min="11" max="12" width="18.42578" style="15" customWidth="1"/>
    <col min="13" max="13" width="22.42578" style="15" customWidth="1"/>
    <col min="14" max="16384" width="9" style="15"/>
  </cols>
  <sheetData>
    <row r="1" s="1" customFormat="1">
      <c r="A1" s="239" t="s">
        <v>256</v>
      </c>
      <c r="B1" s="239"/>
      <c r="C1" s="239"/>
      <c r="D1" s="239"/>
      <c r="E1" s="239"/>
      <c r="F1" s="239"/>
      <c r="G1" s="239"/>
      <c r="H1" s="15"/>
      <c r="I1" s="15"/>
      <c r="J1" s="15"/>
      <c r="K1" s="131"/>
      <c r="L1" s="131"/>
      <c r="M1" s="131"/>
      <c r="N1" s="240"/>
    </row>
    <row r="2" s="1" customFormat="1" ht="56.25">
      <c r="A2" s="241" t="s">
        <v>60</v>
      </c>
      <c r="B2" s="241" t="s">
        <v>257</v>
      </c>
      <c r="C2" s="242" t="s">
        <v>246</v>
      </c>
      <c r="D2" s="63" t="s">
        <v>65</v>
      </c>
      <c r="E2" s="63" t="s">
        <v>66</v>
      </c>
      <c r="F2" s="63" t="s">
        <v>67</v>
      </c>
      <c r="G2" s="242" t="s">
        <v>258</v>
      </c>
      <c r="H2" s="15"/>
      <c r="I2" s="15"/>
      <c r="J2" s="15"/>
      <c r="K2" s="131"/>
      <c r="L2" s="131"/>
      <c r="M2" s="131"/>
      <c r="N2" s="58"/>
      <c r="O2" s="240"/>
    </row>
    <row r="3" s="1" customFormat="1">
      <c r="A3" s="243" t="s">
        <v>187</v>
      </c>
      <c r="B3" s="244" t="s">
        <v>259</v>
      </c>
      <c r="C3" s="245">
        <f>SUM(C5:C6)</f>
        <v>31414</v>
      </c>
      <c r="D3" s="245">
        <f>SUM(D5:D6)</f>
        <v>53463</v>
      </c>
      <c r="E3" s="245">
        <f>SUM(E5:E6)</f>
        <v>811</v>
      </c>
      <c r="F3" s="245">
        <f>D3+E3</f>
        <v>54274</v>
      </c>
      <c r="G3" s="246" t="s">
        <v>260</v>
      </c>
      <c r="H3" s="15"/>
      <c r="I3" s="15"/>
      <c r="J3" s="15"/>
    </row>
    <row r="4" s="1" customFormat="1">
      <c r="A4" s="247"/>
      <c r="B4" s="248"/>
      <c r="C4" s="249"/>
      <c r="D4" s="249"/>
      <c r="E4" s="249"/>
      <c r="F4" s="245">
        <f t="shared" ref="F4:F11" si="0">D4+E4</f>
        <v>0</v>
      </c>
      <c r="G4" s="246"/>
      <c r="H4" s="15"/>
      <c r="I4" s="15"/>
      <c r="J4" s="15"/>
    </row>
    <row r="5" s="1" customFormat="1">
      <c r="A5" s="243"/>
      <c r="B5" s="246" t="s">
        <v>261</v>
      </c>
      <c r="C5" s="250">
        <f>'1.melléklet'!C58</f>
        <v>31414</v>
      </c>
      <c r="D5" s="250">
        <f>'1.melléklet'!D58</f>
        <v>53463</v>
      </c>
      <c r="E5" s="250">
        <f>'1.melléklet'!E58</f>
        <v>811</v>
      </c>
      <c r="F5" s="250">
        <f>D5+E5</f>
        <v>54274</v>
      </c>
      <c r="G5" s="246" t="s">
        <v>260</v>
      </c>
      <c r="H5" s="15"/>
      <c r="I5" s="15"/>
      <c r="J5" s="15"/>
    </row>
    <row r="6" s="1" customFormat="1">
      <c r="A6" s="243"/>
      <c r="B6"/>
      <c r="C6" s="243"/>
      <c r="D6" s="243"/>
      <c r="E6" s="250"/>
      <c r="F6" s="245"/>
      <c r="G6" s="246"/>
      <c r="H6" s="15"/>
      <c r="I6" s="15"/>
      <c r="J6" s="15"/>
    </row>
    <row r="7" s="1" customFormat="1">
      <c r="A7" s="243" t="s">
        <v>188</v>
      </c>
      <c r="B7" s="244" t="s">
        <v>22</v>
      </c>
      <c r="C7" s="251">
        <f>SUM(C8:C11)</f>
        <v>36403</v>
      </c>
      <c r="D7" s="251">
        <f>SUM(D8:D11)</f>
        <v>16165</v>
      </c>
      <c r="E7" s="252">
        <f>SUM(E8:E11)</f>
        <v>7141</v>
      </c>
      <c r="F7" s="251">
        <f>SUM(F8:F11)</f>
        <v>23306</v>
      </c>
      <c r="G7" s="246" t="s">
        <v>260</v>
      </c>
      <c r="H7" s="15"/>
      <c r="I7" s="15"/>
      <c r="J7" s="15"/>
      <c r="K7" s="253"/>
      <c r="L7" s="253"/>
      <c r="M7" s="253"/>
    </row>
    <row r="8" s="1" customFormat="1" ht="36.75">
      <c r="A8" s="243"/>
      <c r="B8" s="254" t="s">
        <v>22</v>
      </c>
      <c r="C8" s="255">
        <f>'1.melléklet'!C70</f>
        <v>36403</v>
      </c>
      <c r="D8" s="255">
        <f>'1.melléklet'!D70</f>
        <v>16165</v>
      </c>
      <c r="E8" s="255">
        <f>'A melléklet'!E44</f>
        <v>7141</v>
      </c>
      <c r="F8" s="255">
        <f>D8+E8</f>
        <v>23306</v>
      </c>
      <c r="G8" s="246" t="s">
        <v>260</v>
      </c>
      <c r="H8" s="15"/>
      <c r="I8" s="15"/>
      <c r="J8" s="15"/>
      <c r="K8" s="256"/>
      <c r="L8" s="256"/>
      <c r="M8" s="257"/>
    </row>
    <row r="9" s="1" customFormat="1">
      <c r="A9" s="243"/>
      <c r="B9" s="258"/>
      <c r="C9" s="255"/>
      <c r="D9" s="255"/>
      <c r="E9" s="250"/>
      <c r="F9" s="245">
        <f t="shared" si="0"/>
        <v>0</v>
      </c>
      <c r="G9" s="246" t="s">
        <v>260</v>
      </c>
      <c r="H9" s="15"/>
      <c r="I9" s="15"/>
      <c r="J9" s="15"/>
      <c r="K9" s="259"/>
      <c r="L9" s="259"/>
    </row>
    <row r="10">
      <c r="A10" s="243"/>
      <c r="B10" s="254"/>
      <c r="C10" s="255"/>
      <c r="D10" s="255"/>
      <c r="E10" s="250"/>
      <c r="F10" s="245">
        <f t="shared" si="0"/>
        <v>0</v>
      </c>
      <c r="G10" s="246" t="s">
        <v>260</v>
      </c>
      <c r="K10" s="260"/>
      <c r="L10" s="259"/>
      <c r="M10" s="1"/>
    </row>
    <row r="11" s="1" customFormat="1">
      <c r="A11" s="243"/>
      <c r="B11" s="258"/>
      <c r="C11" s="255"/>
      <c r="D11" s="255"/>
      <c r="E11" s="250">
        <f>C11+D11</f>
        <v>0</v>
      </c>
      <c r="F11" s="245">
        <f t="shared" si="0"/>
        <v>0</v>
      </c>
      <c r="G11" s="246" t="s">
        <v>260</v>
      </c>
      <c r="H11" s="15"/>
      <c r="I11" s="15"/>
      <c r="J11" s="15"/>
      <c r="K11" s="261"/>
      <c r="L11" s="259"/>
    </row>
    <row r="12" s="1" customFormat="1">
      <c r="A12" s="246"/>
      <c r="B12" s="244" t="s">
        <v>262</v>
      </c>
      <c r="C12" s="245">
        <f>SUM(C3,C7)</f>
        <v>67817</v>
      </c>
      <c r="D12" s="262">
        <f>SUM(D3,D7)</f>
        <v>69628</v>
      </c>
      <c r="E12" s="245">
        <f>SUM(E3,E7)</f>
        <v>7952</v>
      </c>
      <c r="F12" s="245">
        <f>SUM(F3,F7)</f>
        <v>77580</v>
      </c>
      <c r="G12" s="246"/>
      <c r="H12" s="15"/>
      <c r="I12" s="15"/>
      <c r="J12" s="15"/>
      <c r="K12" s="240"/>
      <c r="L12" s="259"/>
    </row>
    <row r="13" s="1" customForma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2"/>
      <c r="L13" s="259"/>
    </row>
    <row r="14" s="1" customForma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263"/>
      <c r="L14" s="259"/>
      <c r="P14" s="15"/>
    </row>
    <row r="15" s="1" customForma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263"/>
      <c r="L15" s="259"/>
    </row>
    <row r="16" s="1" customForma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240"/>
      <c r="L16" s="259"/>
    </row>
    <row r="17" s="1" customFormat="1" ht="96.9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40"/>
      <c r="L17" s="259"/>
    </row>
    <row r="18" s="1" customForma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58"/>
      <c r="L18" s="58"/>
    </row>
  </sheetData>
  <sheetProtection selectLockedCells="1" selectUnlockedCells="1"/>
  <printOptions horizontalCentered="1" verticalCentered="1"/>
  <pageMargins left="0.7875" right="0.7875" top="0.9840278" bottom="0.9840278" header="0.5118055" footer="0.5118055"/>
  <pageSetup r:id="rId1" paperSize="9" orientation="landscape" horizontalDpi="300" verticalDpi="300" scale="67"/>
  <headerFooter alignWithMargins="0">
    <oddHeader xml:space="preserve">&amp;R 6. melléklet a…. / 2023. (XI.16.) önkormányzati rendelethez </oddHead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Views>
    <sheetView view="pageLayout" zoomScaleNormal="78" zoomScaleSheetLayoutView="50" workbookViewId="0" topLeftCell="B1">
      <selection activeCell="E6" sqref="E6"/>
    </sheetView>
  </sheetViews>
  <sheetFormatPr defaultColWidth="9" defaultRowHeight="19.7" customHeight="1"/>
  <cols>
    <col min="1" max="1" width="45.57031" style="15" bestFit="1" customWidth="1"/>
    <col min="2" max="2" width="40.14063" style="15" bestFit="1" customWidth="1"/>
    <col min="3" max="3" width="7.570313" style="15" customWidth="1"/>
    <col min="4" max="4" width="9" style="15"/>
    <col min="5" max="5" width="14.14063" style="15" customWidth="1"/>
    <col min="6" max="9" width="9" style="15"/>
    <col min="10" max="10" width="45.57031" style="15" bestFit="1" customWidth="1"/>
    <col min="11" max="11" width="56.71094" style="15" bestFit="1" customWidth="1"/>
    <col min="12" max="256" width="9" style="15"/>
    <col min="257" max="257" width="45.57031" style="15" bestFit="1" customWidth="1"/>
    <col min="258" max="258" width="40.14063" style="15" bestFit="1" customWidth="1"/>
    <col min="259" max="259" width="7.570313" style="15" customWidth="1"/>
    <col min="260" max="260" width="9" style="15"/>
    <col min="261" max="261" width="14.14063" style="15" customWidth="1"/>
    <col min="262" max="265" width="9" style="15"/>
    <col min="266" max="266" width="45.57031" style="15" bestFit="1" customWidth="1"/>
    <col min="267" max="267" width="56.71094" style="15" bestFit="1" customWidth="1"/>
    <col min="268" max="512" width="9" style="15"/>
    <col min="513" max="513" width="45.57031" style="15" bestFit="1" customWidth="1"/>
    <col min="514" max="514" width="40.14063" style="15" bestFit="1" customWidth="1"/>
    <col min="515" max="515" width="7.570313" style="15" customWidth="1"/>
    <col min="516" max="516" width="9" style="15"/>
    <col min="517" max="517" width="14.14063" style="15" customWidth="1"/>
    <col min="518" max="521" width="9" style="15"/>
    <col min="522" max="522" width="45.57031" style="15" bestFit="1" customWidth="1"/>
    <col min="523" max="523" width="56.71094" style="15" bestFit="1" customWidth="1"/>
    <col min="524" max="768" width="9" style="15"/>
    <col min="769" max="769" width="45.57031" style="15" bestFit="1" customWidth="1"/>
    <col min="770" max="770" width="40.14063" style="15" bestFit="1" customWidth="1"/>
    <col min="771" max="771" width="7.570313" style="15" customWidth="1"/>
    <col min="772" max="772" width="9" style="15"/>
    <col min="773" max="773" width="14.14063" style="15" customWidth="1"/>
    <col min="774" max="777" width="9" style="15"/>
    <col min="778" max="778" width="45.57031" style="15" bestFit="1" customWidth="1"/>
    <col min="779" max="779" width="56.71094" style="15" bestFit="1" customWidth="1"/>
    <col min="780" max="1024" width="9" style="15"/>
    <col min="1025" max="1025" width="45.57031" style="15" bestFit="1" customWidth="1"/>
    <col min="1026" max="1026" width="40.14063" style="15" bestFit="1" customWidth="1"/>
    <col min="1027" max="1027" width="7.570313" style="15" customWidth="1"/>
    <col min="1028" max="1028" width="9" style="15"/>
    <col min="1029" max="1029" width="14.14063" style="15" customWidth="1"/>
    <col min="1030" max="1033" width="9" style="15"/>
    <col min="1034" max="1034" width="45.57031" style="15" bestFit="1" customWidth="1"/>
    <col min="1035" max="1035" width="56.71094" style="15" bestFit="1" customWidth="1"/>
    <col min="1036" max="1280" width="9" style="15"/>
    <col min="1281" max="1281" width="45.57031" style="15" bestFit="1" customWidth="1"/>
    <col min="1282" max="1282" width="40.14063" style="15" bestFit="1" customWidth="1"/>
    <col min="1283" max="1283" width="7.570313" style="15" customWidth="1"/>
    <col min="1284" max="1284" width="9" style="15"/>
    <col min="1285" max="1285" width="14.14063" style="15" customWidth="1"/>
    <col min="1286" max="1289" width="9" style="15"/>
    <col min="1290" max="1290" width="45.57031" style="15" bestFit="1" customWidth="1"/>
    <col min="1291" max="1291" width="56.71094" style="15" bestFit="1" customWidth="1"/>
    <col min="1292" max="1536" width="9" style="15"/>
    <col min="1537" max="1537" width="45.57031" style="15" bestFit="1" customWidth="1"/>
    <col min="1538" max="1538" width="40.14063" style="15" bestFit="1" customWidth="1"/>
    <col min="1539" max="1539" width="7.570313" style="15" customWidth="1"/>
    <col min="1540" max="1540" width="9" style="15"/>
    <col min="1541" max="1541" width="14.14063" style="15" customWidth="1"/>
    <col min="1542" max="1545" width="9" style="15"/>
    <col min="1546" max="1546" width="45.57031" style="15" bestFit="1" customWidth="1"/>
    <col min="1547" max="1547" width="56.71094" style="15" bestFit="1" customWidth="1"/>
    <col min="1548" max="1792" width="9" style="15"/>
    <col min="1793" max="1793" width="45.57031" style="15" bestFit="1" customWidth="1"/>
    <col min="1794" max="1794" width="40.14063" style="15" bestFit="1" customWidth="1"/>
    <col min="1795" max="1795" width="7.570313" style="15" customWidth="1"/>
    <col min="1796" max="1796" width="9" style="15"/>
    <col min="1797" max="1797" width="14.14063" style="15" customWidth="1"/>
    <col min="1798" max="1801" width="9" style="15"/>
    <col min="1802" max="1802" width="45.57031" style="15" bestFit="1" customWidth="1"/>
    <col min="1803" max="1803" width="56.71094" style="15" bestFit="1" customWidth="1"/>
    <col min="1804" max="2048" width="9" style="15"/>
    <col min="2049" max="2049" width="45.57031" style="15" bestFit="1" customWidth="1"/>
    <col min="2050" max="2050" width="40.14063" style="15" bestFit="1" customWidth="1"/>
    <col min="2051" max="2051" width="7.570313" style="15" customWidth="1"/>
    <col min="2052" max="2052" width="9" style="15"/>
    <col min="2053" max="2053" width="14.14063" style="15" customWidth="1"/>
    <col min="2054" max="2057" width="9" style="15"/>
    <col min="2058" max="2058" width="45.57031" style="15" bestFit="1" customWidth="1"/>
    <col min="2059" max="2059" width="56.71094" style="15" bestFit="1" customWidth="1"/>
    <col min="2060" max="2304" width="9" style="15"/>
    <col min="2305" max="2305" width="45.57031" style="15" bestFit="1" customWidth="1"/>
    <col min="2306" max="2306" width="40.14063" style="15" bestFit="1" customWidth="1"/>
    <col min="2307" max="2307" width="7.570313" style="15" customWidth="1"/>
    <col min="2308" max="2308" width="9" style="15"/>
    <col min="2309" max="2309" width="14.14063" style="15" customWidth="1"/>
    <col min="2310" max="2313" width="9" style="15"/>
    <col min="2314" max="2314" width="45.57031" style="15" bestFit="1" customWidth="1"/>
    <col min="2315" max="2315" width="56.71094" style="15" bestFit="1" customWidth="1"/>
    <col min="2316" max="2560" width="9" style="15"/>
    <col min="2561" max="2561" width="45.57031" style="15" bestFit="1" customWidth="1"/>
    <col min="2562" max="2562" width="40.14063" style="15" bestFit="1" customWidth="1"/>
    <col min="2563" max="2563" width="7.570313" style="15" customWidth="1"/>
    <col min="2564" max="2564" width="9" style="15"/>
    <col min="2565" max="2565" width="14.14063" style="15" customWidth="1"/>
    <col min="2566" max="2569" width="9" style="15"/>
    <col min="2570" max="2570" width="45.57031" style="15" bestFit="1" customWidth="1"/>
    <col min="2571" max="2571" width="56.71094" style="15" bestFit="1" customWidth="1"/>
    <col min="2572" max="2816" width="9" style="15"/>
    <col min="2817" max="2817" width="45.57031" style="15" bestFit="1" customWidth="1"/>
    <col min="2818" max="2818" width="40.14063" style="15" bestFit="1" customWidth="1"/>
    <col min="2819" max="2819" width="7.570313" style="15" customWidth="1"/>
    <col min="2820" max="2820" width="9" style="15"/>
    <col min="2821" max="2821" width="14.14063" style="15" customWidth="1"/>
    <col min="2822" max="2825" width="9" style="15"/>
    <col min="2826" max="2826" width="45.57031" style="15" bestFit="1" customWidth="1"/>
    <col min="2827" max="2827" width="56.71094" style="15" bestFit="1" customWidth="1"/>
    <col min="2828" max="3072" width="9" style="15"/>
    <col min="3073" max="3073" width="45.57031" style="15" bestFit="1" customWidth="1"/>
    <col min="3074" max="3074" width="40.14063" style="15" bestFit="1" customWidth="1"/>
    <col min="3075" max="3075" width="7.570313" style="15" customWidth="1"/>
    <col min="3076" max="3076" width="9" style="15"/>
    <col min="3077" max="3077" width="14.14063" style="15" customWidth="1"/>
    <col min="3078" max="3081" width="9" style="15"/>
    <col min="3082" max="3082" width="45.57031" style="15" bestFit="1" customWidth="1"/>
    <col min="3083" max="3083" width="56.71094" style="15" bestFit="1" customWidth="1"/>
    <col min="3084" max="3328" width="9" style="15"/>
    <col min="3329" max="3329" width="45.57031" style="15" bestFit="1" customWidth="1"/>
    <col min="3330" max="3330" width="40.14063" style="15" bestFit="1" customWidth="1"/>
    <col min="3331" max="3331" width="7.570313" style="15" customWidth="1"/>
    <col min="3332" max="3332" width="9" style="15"/>
    <col min="3333" max="3333" width="14.14063" style="15" customWidth="1"/>
    <col min="3334" max="3337" width="9" style="15"/>
    <col min="3338" max="3338" width="45.57031" style="15" bestFit="1" customWidth="1"/>
    <col min="3339" max="3339" width="56.71094" style="15" bestFit="1" customWidth="1"/>
    <col min="3340" max="3584" width="9" style="15"/>
    <col min="3585" max="3585" width="45.57031" style="15" bestFit="1" customWidth="1"/>
    <col min="3586" max="3586" width="40.14063" style="15" bestFit="1" customWidth="1"/>
    <col min="3587" max="3587" width="7.570313" style="15" customWidth="1"/>
    <col min="3588" max="3588" width="9" style="15"/>
    <col min="3589" max="3589" width="14.14063" style="15" customWidth="1"/>
    <col min="3590" max="3593" width="9" style="15"/>
    <col min="3594" max="3594" width="45.57031" style="15" bestFit="1" customWidth="1"/>
    <col min="3595" max="3595" width="56.71094" style="15" bestFit="1" customWidth="1"/>
    <col min="3596" max="3840" width="9" style="15"/>
    <col min="3841" max="3841" width="45.57031" style="15" bestFit="1" customWidth="1"/>
    <col min="3842" max="3842" width="40.14063" style="15" bestFit="1" customWidth="1"/>
    <col min="3843" max="3843" width="7.570313" style="15" customWidth="1"/>
    <col min="3844" max="3844" width="9" style="15"/>
    <col min="3845" max="3845" width="14.14063" style="15" customWidth="1"/>
    <col min="3846" max="3849" width="9" style="15"/>
    <col min="3850" max="3850" width="45.57031" style="15" bestFit="1" customWidth="1"/>
    <col min="3851" max="3851" width="56.71094" style="15" bestFit="1" customWidth="1"/>
    <col min="3852" max="4096" width="9" style="15"/>
    <col min="4097" max="4097" width="45.57031" style="15" bestFit="1" customWidth="1"/>
    <col min="4098" max="4098" width="40.14063" style="15" bestFit="1" customWidth="1"/>
    <col min="4099" max="4099" width="7.570313" style="15" customWidth="1"/>
    <col min="4100" max="4100" width="9" style="15"/>
    <col min="4101" max="4101" width="14.14063" style="15" customWidth="1"/>
    <col min="4102" max="4105" width="9" style="15"/>
    <col min="4106" max="4106" width="45.57031" style="15" bestFit="1" customWidth="1"/>
    <col min="4107" max="4107" width="56.71094" style="15" bestFit="1" customWidth="1"/>
    <col min="4108" max="4352" width="9" style="15"/>
    <col min="4353" max="4353" width="45.57031" style="15" bestFit="1" customWidth="1"/>
    <col min="4354" max="4354" width="40.14063" style="15" bestFit="1" customWidth="1"/>
    <col min="4355" max="4355" width="7.570313" style="15" customWidth="1"/>
    <col min="4356" max="4356" width="9" style="15"/>
    <col min="4357" max="4357" width="14.14063" style="15" customWidth="1"/>
    <col min="4358" max="4361" width="9" style="15"/>
    <col min="4362" max="4362" width="45.57031" style="15" bestFit="1" customWidth="1"/>
    <col min="4363" max="4363" width="56.71094" style="15" bestFit="1" customWidth="1"/>
    <col min="4364" max="4608" width="9" style="15"/>
    <col min="4609" max="4609" width="45.57031" style="15" bestFit="1" customWidth="1"/>
    <col min="4610" max="4610" width="40.14063" style="15" bestFit="1" customWidth="1"/>
    <col min="4611" max="4611" width="7.570313" style="15" customWidth="1"/>
    <col min="4612" max="4612" width="9" style="15"/>
    <col min="4613" max="4613" width="14.14063" style="15" customWidth="1"/>
    <col min="4614" max="4617" width="9" style="15"/>
    <col min="4618" max="4618" width="45.57031" style="15" bestFit="1" customWidth="1"/>
    <col min="4619" max="4619" width="56.71094" style="15" bestFit="1" customWidth="1"/>
    <col min="4620" max="4864" width="9" style="15"/>
    <col min="4865" max="4865" width="45.57031" style="15" bestFit="1" customWidth="1"/>
    <col min="4866" max="4866" width="40.14063" style="15" bestFit="1" customWidth="1"/>
    <col min="4867" max="4867" width="7.570313" style="15" customWidth="1"/>
    <col min="4868" max="4868" width="9" style="15"/>
    <col min="4869" max="4869" width="14.14063" style="15" customWidth="1"/>
    <col min="4870" max="4873" width="9" style="15"/>
    <col min="4874" max="4874" width="45.57031" style="15" bestFit="1" customWidth="1"/>
    <col min="4875" max="4875" width="56.71094" style="15" bestFit="1" customWidth="1"/>
    <col min="4876" max="5120" width="9" style="15"/>
    <col min="5121" max="5121" width="45.57031" style="15" bestFit="1" customWidth="1"/>
    <col min="5122" max="5122" width="40.14063" style="15" bestFit="1" customWidth="1"/>
    <col min="5123" max="5123" width="7.570313" style="15" customWidth="1"/>
    <col min="5124" max="5124" width="9" style="15"/>
    <col min="5125" max="5125" width="14.14063" style="15" customWidth="1"/>
    <col min="5126" max="5129" width="9" style="15"/>
    <col min="5130" max="5130" width="45.57031" style="15" bestFit="1" customWidth="1"/>
    <col min="5131" max="5131" width="56.71094" style="15" bestFit="1" customWidth="1"/>
    <col min="5132" max="5376" width="9" style="15"/>
    <col min="5377" max="5377" width="45.57031" style="15" bestFit="1" customWidth="1"/>
    <col min="5378" max="5378" width="40.14063" style="15" bestFit="1" customWidth="1"/>
    <col min="5379" max="5379" width="7.570313" style="15" customWidth="1"/>
    <col min="5380" max="5380" width="9" style="15"/>
    <col min="5381" max="5381" width="14.14063" style="15" customWidth="1"/>
    <col min="5382" max="5385" width="9" style="15"/>
    <col min="5386" max="5386" width="45.57031" style="15" bestFit="1" customWidth="1"/>
    <col min="5387" max="5387" width="56.71094" style="15" bestFit="1" customWidth="1"/>
    <col min="5388" max="5632" width="9" style="15"/>
    <col min="5633" max="5633" width="45.57031" style="15" bestFit="1" customWidth="1"/>
    <col min="5634" max="5634" width="40.14063" style="15" bestFit="1" customWidth="1"/>
    <col min="5635" max="5635" width="7.570313" style="15" customWidth="1"/>
    <col min="5636" max="5636" width="9" style="15"/>
    <col min="5637" max="5637" width="14.14063" style="15" customWidth="1"/>
    <col min="5638" max="5641" width="9" style="15"/>
    <col min="5642" max="5642" width="45.57031" style="15" bestFit="1" customWidth="1"/>
    <col min="5643" max="5643" width="56.71094" style="15" bestFit="1" customWidth="1"/>
    <col min="5644" max="5888" width="9" style="15"/>
    <col min="5889" max="5889" width="45.57031" style="15" bestFit="1" customWidth="1"/>
    <col min="5890" max="5890" width="40.14063" style="15" bestFit="1" customWidth="1"/>
    <col min="5891" max="5891" width="7.570313" style="15" customWidth="1"/>
    <col min="5892" max="5892" width="9" style="15"/>
    <col min="5893" max="5893" width="14.14063" style="15" customWidth="1"/>
    <col min="5894" max="5897" width="9" style="15"/>
    <col min="5898" max="5898" width="45.57031" style="15" bestFit="1" customWidth="1"/>
    <col min="5899" max="5899" width="56.71094" style="15" bestFit="1" customWidth="1"/>
    <col min="5900" max="6144" width="9" style="15"/>
    <col min="6145" max="6145" width="45.57031" style="15" bestFit="1" customWidth="1"/>
    <col min="6146" max="6146" width="40.14063" style="15" bestFit="1" customWidth="1"/>
    <col min="6147" max="6147" width="7.570313" style="15" customWidth="1"/>
    <col min="6148" max="6148" width="9" style="15"/>
    <col min="6149" max="6149" width="14.14063" style="15" customWidth="1"/>
    <col min="6150" max="6153" width="9" style="15"/>
    <col min="6154" max="6154" width="45.57031" style="15" bestFit="1" customWidth="1"/>
    <col min="6155" max="6155" width="56.71094" style="15" bestFit="1" customWidth="1"/>
    <col min="6156" max="6400" width="9" style="15"/>
    <col min="6401" max="6401" width="45.57031" style="15" bestFit="1" customWidth="1"/>
    <col min="6402" max="6402" width="40.14063" style="15" bestFit="1" customWidth="1"/>
    <col min="6403" max="6403" width="7.570313" style="15" customWidth="1"/>
    <col min="6404" max="6404" width="9" style="15"/>
    <col min="6405" max="6405" width="14.14063" style="15" customWidth="1"/>
    <col min="6406" max="6409" width="9" style="15"/>
    <col min="6410" max="6410" width="45.57031" style="15" bestFit="1" customWidth="1"/>
    <col min="6411" max="6411" width="56.71094" style="15" bestFit="1" customWidth="1"/>
    <col min="6412" max="6656" width="9" style="15"/>
    <col min="6657" max="6657" width="45.57031" style="15" bestFit="1" customWidth="1"/>
    <col min="6658" max="6658" width="40.14063" style="15" bestFit="1" customWidth="1"/>
    <col min="6659" max="6659" width="7.570313" style="15" customWidth="1"/>
    <col min="6660" max="6660" width="9" style="15"/>
    <col min="6661" max="6661" width="14.14063" style="15" customWidth="1"/>
    <col min="6662" max="6665" width="9" style="15"/>
    <col min="6666" max="6666" width="45.57031" style="15" bestFit="1" customWidth="1"/>
    <col min="6667" max="6667" width="56.71094" style="15" bestFit="1" customWidth="1"/>
    <col min="6668" max="6912" width="9" style="15"/>
    <col min="6913" max="6913" width="45.57031" style="15" bestFit="1" customWidth="1"/>
    <col min="6914" max="6914" width="40.14063" style="15" bestFit="1" customWidth="1"/>
    <col min="6915" max="6915" width="7.570313" style="15" customWidth="1"/>
    <col min="6916" max="6916" width="9" style="15"/>
    <col min="6917" max="6917" width="14.14063" style="15" customWidth="1"/>
    <col min="6918" max="6921" width="9" style="15"/>
    <col min="6922" max="6922" width="45.57031" style="15" bestFit="1" customWidth="1"/>
    <col min="6923" max="6923" width="56.71094" style="15" bestFit="1" customWidth="1"/>
    <col min="6924" max="7168" width="9" style="15"/>
    <col min="7169" max="7169" width="45.57031" style="15" bestFit="1" customWidth="1"/>
    <col min="7170" max="7170" width="40.14063" style="15" bestFit="1" customWidth="1"/>
    <col min="7171" max="7171" width="7.570313" style="15" customWidth="1"/>
    <col min="7172" max="7172" width="9" style="15"/>
    <col min="7173" max="7173" width="14.14063" style="15" customWidth="1"/>
    <col min="7174" max="7177" width="9" style="15"/>
    <col min="7178" max="7178" width="45.57031" style="15" bestFit="1" customWidth="1"/>
    <col min="7179" max="7179" width="56.71094" style="15" bestFit="1" customWidth="1"/>
    <col min="7180" max="7424" width="9" style="15"/>
    <col min="7425" max="7425" width="45.57031" style="15" bestFit="1" customWidth="1"/>
    <col min="7426" max="7426" width="40.14063" style="15" bestFit="1" customWidth="1"/>
    <col min="7427" max="7427" width="7.570313" style="15" customWidth="1"/>
    <col min="7428" max="7428" width="9" style="15"/>
    <col min="7429" max="7429" width="14.14063" style="15" customWidth="1"/>
    <col min="7430" max="7433" width="9" style="15"/>
    <col min="7434" max="7434" width="45.57031" style="15" bestFit="1" customWidth="1"/>
    <col min="7435" max="7435" width="56.71094" style="15" bestFit="1" customWidth="1"/>
    <col min="7436" max="7680" width="9" style="15"/>
    <col min="7681" max="7681" width="45.57031" style="15" bestFit="1" customWidth="1"/>
    <col min="7682" max="7682" width="40.14063" style="15" bestFit="1" customWidth="1"/>
    <col min="7683" max="7683" width="7.570313" style="15" customWidth="1"/>
    <col min="7684" max="7684" width="9" style="15"/>
    <col min="7685" max="7685" width="14.14063" style="15" customWidth="1"/>
    <col min="7686" max="7689" width="9" style="15"/>
    <col min="7690" max="7690" width="45.57031" style="15" bestFit="1" customWidth="1"/>
    <col min="7691" max="7691" width="56.71094" style="15" bestFit="1" customWidth="1"/>
    <col min="7692" max="7936" width="9" style="15"/>
    <col min="7937" max="7937" width="45.57031" style="15" bestFit="1" customWidth="1"/>
    <col min="7938" max="7938" width="40.14063" style="15" bestFit="1" customWidth="1"/>
    <col min="7939" max="7939" width="7.570313" style="15" customWidth="1"/>
    <col min="7940" max="7940" width="9" style="15"/>
    <col min="7941" max="7941" width="14.14063" style="15" customWidth="1"/>
    <col min="7942" max="7945" width="9" style="15"/>
    <col min="7946" max="7946" width="45.57031" style="15" bestFit="1" customWidth="1"/>
    <col min="7947" max="7947" width="56.71094" style="15" bestFit="1" customWidth="1"/>
    <col min="7948" max="8192" width="9" style="15"/>
    <col min="8193" max="8193" width="45.57031" style="15" bestFit="1" customWidth="1"/>
    <col min="8194" max="8194" width="40.14063" style="15" bestFit="1" customWidth="1"/>
    <col min="8195" max="8195" width="7.570313" style="15" customWidth="1"/>
    <col min="8196" max="8196" width="9" style="15"/>
    <col min="8197" max="8197" width="14.14063" style="15" customWidth="1"/>
    <col min="8198" max="8201" width="9" style="15"/>
    <col min="8202" max="8202" width="45.57031" style="15" bestFit="1" customWidth="1"/>
    <col min="8203" max="8203" width="56.71094" style="15" bestFit="1" customWidth="1"/>
    <col min="8204" max="8448" width="9" style="15"/>
    <col min="8449" max="8449" width="45.57031" style="15" bestFit="1" customWidth="1"/>
    <col min="8450" max="8450" width="40.14063" style="15" bestFit="1" customWidth="1"/>
    <col min="8451" max="8451" width="7.570313" style="15" customWidth="1"/>
    <col min="8452" max="8452" width="9" style="15"/>
    <col min="8453" max="8453" width="14.14063" style="15" customWidth="1"/>
    <col min="8454" max="8457" width="9" style="15"/>
    <col min="8458" max="8458" width="45.57031" style="15" bestFit="1" customWidth="1"/>
    <col min="8459" max="8459" width="56.71094" style="15" bestFit="1" customWidth="1"/>
    <col min="8460" max="8704" width="9" style="15"/>
    <col min="8705" max="8705" width="45.57031" style="15" bestFit="1" customWidth="1"/>
    <col min="8706" max="8706" width="40.14063" style="15" bestFit="1" customWidth="1"/>
    <col min="8707" max="8707" width="7.570313" style="15" customWidth="1"/>
    <col min="8708" max="8708" width="9" style="15"/>
    <col min="8709" max="8709" width="14.14063" style="15" customWidth="1"/>
    <col min="8710" max="8713" width="9" style="15"/>
    <col min="8714" max="8714" width="45.57031" style="15" bestFit="1" customWidth="1"/>
    <col min="8715" max="8715" width="56.71094" style="15" bestFit="1" customWidth="1"/>
    <col min="8716" max="8960" width="9" style="15"/>
    <col min="8961" max="8961" width="45.57031" style="15" bestFit="1" customWidth="1"/>
    <col min="8962" max="8962" width="40.14063" style="15" bestFit="1" customWidth="1"/>
    <col min="8963" max="8963" width="7.570313" style="15" customWidth="1"/>
    <col min="8964" max="8964" width="9" style="15"/>
    <col min="8965" max="8965" width="14.14063" style="15" customWidth="1"/>
    <col min="8966" max="8969" width="9" style="15"/>
    <col min="8970" max="8970" width="45.57031" style="15" bestFit="1" customWidth="1"/>
    <col min="8971" max="8971" width="56.71094" style="15" bestFit="1" customWidth="1"/>
    <col min="8972" max="9216" width="9" style="15"/>
    <col min="9217" max="9217" width="45.57031" style="15" bestFit="1" customWidth="1"/>
    <col min="9218" max="9218" width="40.14063" style="15" bestFit="1" customWidth="1"/>
    <col min="9219" max="9219" width="7.570313" style="15" customWidth="1"/>
    <col min="9220" max="9220" width="9" style="15"/>
    <col min="9221" max="9221" width="14.14063" style="15" customWidth="1"/>
    <col min="9222" max="9225" width="9" style="15"/>
    <col min="9226" max="9226" width="45.57031" style="15" bestFit="1" customWidth="1"/>
    <col min="9227" max="9227" width="56.71094" style="15" bestFit="1" customWidth="1"/>
    <col min="9228" max="9472" width="9" style="15"/>
    <col min="9473" max="9473" width="45.57031" style="15" bestFit="1" customWidth="1"/>
    <col min="9474" max="9474" width="40.14063" style="15" bestFit="1" customWidth="1"/>
    <col min="9475" max="9475" width="7.570313" style="15" customWidth="1"/>
    <col min="9476" max="9476" width="9" style="15"/>
    <col min="9477" max="9477" width="14.14063" style="15" customWidth="1"/>
    <col min="9478" max="9481" width="9" style="15"/>
    <col min="9482" max="9482" width="45.57031" style="15" bestFit="1" customWidth="1"/>
    <col min="9483" max="9483" width="56.71094" style="15" bestFit="1" customWidth="1"/>
    <col min="9484" max="9728" width="9" style="15"/>
    <col min="9729" max="9729" width="45.57031" style="15" bestFit="1" customWidth="1"/>
    <col min="9730" max="9730" width="40.14063" style="15" bestFit="1" customWidth="1"/>
    <col min="9731" max="9731" width="7.570313" style="15" customWidth="1"/>
    <col min="9732" max="9732" width="9" style="15"/>
    <col min="9733" max="9733" width="14.14063" style="15" customWidth="1"/>
    <col min="9734" max="9737" width="9" style="15"/>
    <col min="9738" max="9738" width="45.57031" style="15" bestFit="1" customWidth="1"/>
    <col min="9739" max="9739" width="56.71094" style="15" bestFit="1" customWidth="1"/>
    <col min="9740" max="9984" width="9" style="15"/>
    <col min="9985" max="9985" width="45.57031" style="15" bestFit="1" customWidth="1"/>
    <col min="9986" max="9986" width="40.14063" style="15" bestFit="1" customWidth="1"/>
    <col min="9987" max="9987" width="7.570313" style="15" customWidth="1"/>
    <col min="9988" max="9988" width="9" style="15"/>
    <col min="9989" max="9989" width="14.14063" style="15" customWidth="1"/>
    <col min="9990" max="9993" width="9" style="15"/>
    <col min="9994" max="9994" width="45.57031" style="15" bestFit="1" customWidth="1"/>
    <col min="9995" max="9995" width="56.71094" style="15" bestFit="1" customWidth="1"/>
    <col min="9996" max="10240" width="9" style="15"/>
    <col min="10241" max="10241" width="45.57031" style="15" bestFit="1" customWidth="1"/>
    <col min="10242" max="10242" width="40.14063" style="15" bestFit="1" customWidth="1"/>
    <col min="10243" max="10243" width="7.570313" style="15" customWidth="1"/>
    <col min="10244" max="10244" width="9" style="15"/>
    <col min="10245" max="10245" width="14.14063" style="15" customWidth="1"/>
    <col min="10246" max="10249" width="9" style="15"/>
    <col min="10250" max="10250" width="45.57031" style="15" bestFit="1" customWidth="1"/>
    <col min="10251" max="10251" width="56.71094" style="15" bestFit="1" customWidth="1"/>
    <col min="10252" max="10496" width="9" style="15"/>
    <col min="10497" max="10497" width="45.57031" style="15" bestFit="1" customWidth="1"/>
    <col min="10498" max="10498" width="40.14063" style="15" bestFit="1" customWidth="1"/>
    <col min="10499" max="10499" width="7.570313" style="15" customWidth="1"/>
    <col min="10500" max="10500" width="9" style="15"/>
    <col min="10501" max="10501" width="14.14063" style="15" customWidth="1"/>
    <col min="10502" max="10505" width="9" style="15"/>
    <col min="10506" max="10506" width="45.57031" style="15" bestFit="1" customWidth="1"/>
    <col min="10507" max="10507" width="56.71094" style="15" bestFit="1" customWidth="1"/>
    <col min="10508" max="10752" width="9" style="15"/>
    <col min="10753" max="10753" width="45.57031" style="15" bestFit="1" customWidth="1"/>
    <col min="10754" max="10754" width="40.14063" style="15" bestFit="1" customWidth="1"/>
    <col min="10755" max="10755" width="7.570313" style="15" customWidth="1"/>
    <col min="10756" max="10756" width="9" style="15"/>
    <col min="10757" max="10757" width="14.14063" style="15" customWidth="1"/>
    <col min="10758" max="10761" width="9" style="15"/>
    <col min="10762" max="10762" width="45.57031" style="15" bestFit="1" customWidth="1"/>
    <col min="10763" max="10763" width="56.71094" style="15" bestFit="1" customWidth="1"/>
    <col min="10764" max="11008" width="9" style="15"/>
    <col min="11009" max="11009" width="45.57031" style="15" bestFit="1" customWidth="1"/>
    <col min="11010" max="11010" width="40.14063" style="15" bestFit="1" customWidth="1"/>
    <col min="11011" max="11011" width="7.570313" style="15" customWidth="1"/>
    <col min="11012" max="11012" width="9" style="15"/>
    <col min="11013" max="11013" width="14.14063" style="15" customWidth="1"/>
    <col min="11014" max="11017" width="9" style="15"/>
    <col min="11018" max="11018" width="45.57031" style="15" bestFit="1" customWidth="1"/>
    <col min="11019" max="11019" width="56.71094" style="15" bestFit="1" customWidth="1"/>
    <col min="11020" max="11264" width="9" style="15"/>
    <col min="11265" max="11265" width="45.57031" style="15" bestFit="1" customWidth="1"/>
    <col min="11266" max="11266" width="40.14063" style="15" bestFit="1" customWidth="1"/>
    <col min="11267" max="11267" width="7.570313" style="15" customWidth="1"/>
    <col min="11268" max="11268" width="9" style="15"/>
    <col min="11269" max="11269" width="14.14063" style="15" customWidth="1"/>
    <col min="11270" max="11273" width="9" style="15"/>
    <col min="11274" max="11274" width="45.57031" style="15" bestFit="1" customWidth="1"/>
    <col min="11275" max="11275" width="56.71094" style="15" bestFit="1" customWidth="1"/>
    <col min="11276" max="11520" width="9" style="15"/>
    <col min="11521" max="11521" width="45.57031" style="15" bestFit="1" customWidth="1"/>
    <col min="11522" max="11522" width="40.14063" style="15" bestFit="1" customWidth="1"/>
    <col min="11523" max="11523" width="7.570313" style="15" customWidth="1"/>
    <col min="11524" max="11524" width="9" style="15"/>
    <col min="11525" max="11525" width="14.14063" style="15" customWidth="1"/>
    <col min="11526" max="11529" width="9" style="15"/>
    <col min="11530" max="11530" width="45.57031" style="15" bestFit="1" customWidth="1"/>
    <col min="11531" max="11531" width="56.71094" style="15" bestFit="1" customWidth="1"/>
    <col min="11532" max="11776" width="9" style="15"/>
    <col min="11777" max="11777" width="45.57031" style="15" bestFit="1" customWidth="1"/>
    <col min="11778" max="11778" width="40.14063" style="15" bestFit="1" customWidth="1"/>
    <col min="11779" max="11779" width="7.570313" style="15" customWidth="1"/>
    <col min="11780" max="11780" width="9" style="15"/>
    <col min="11781" max="11781" width="14.14063" style="15" customWidth="1"/>
    <col min="11782" max="11785" width="9" style="15"/>
    <col min="11786" max="11786" width="45.57031" style="15" bestFit="1" customWidth="1"/>
    <col min="11787" max="11787" width="56.71094" style="15" bestFit="1" customWidth="1"/>
    <col min="11788" max="12032" width="9" style="15"/>
    <col min="12033" max="12033" width="45.57031" style="15" bestFit="1" customWidth="1"/>
    <col min="12034" max="12034" width="40.14063" style="15" bestFit="1" customWidth="1"/>
    <col min="12035" max="12035" width="7.570313" style="15" customWidth="1"/>
    <col min="12036" max="12036" width="9" style="15"/>
    <col min="12037" max="12037" width="14.14063" style="15" customWidth="1"/>
    <col min="12038" max="12041" width="9" style="15"/>
    <col min="12042" max="12042" width="45.57031" style="15" bestFit="1" customWidth="1"/>
    <col min="12043" max="12043" width="56.71094" style="15" bestFit="1" customWidth="1"/>
    <col min="12044" max="12288" width="9" style="15"/>
    <col min="12289" max="12289" width="45.57031" style="15" bestFit="1" customWidth="1"/>
    <col min="12290" max="12290" width="40.14063" style="15" bestFit="1" customWidth="1"/>
    <col min="12291" max="12291" width="7.570313" style="15" customWidth="1"/>
    <col min="12292" max="12292" width="9" style="15"/>
    <col min="12293" max="12293" width="14.14063" style="15" customWidth="1"/>
    <col min="12294" max="12297" width="9" style="15"/>
    <col min="12298" max="12298" width="45.57031" style="15" bestFit="1" customWidth="1"/>
    <col min="12299" max="12299" width="56.71094" style="15" bestFit="1" customWidth="1"/>
    <col min="12300" max="12544" width="9" style="15"/>
    <col min="12545" max="12545" width="45.57031" style="15" bestFit="1" customWidth="1"/>
    <col min="12546" max="12546" width="40.14063" style="15" bestFit="1" customWidth="1"/>
    <col min="12547" max="12547" width="7.570313" style="15" customWidth="1"/>
    <col min="12548" max="12548" width="9" style="15"/>
    <col min="12549" max="12549" width="14.14063" style="15" customWidth="1"/>
    <col min="12550" max="12553" width="9" style="15"/>
    <col min="12554" max="12554" width="45.57031" style="15" bestFit="1" customWidth="1"/>
    <col min="12555" max="12555" width="56.71094" style="15" bestFit="1" customWidth="1"/>
    <col min="12556" max="12800" width="9" style="15"/>
    <col min="12801" max="12801" width="45.57031" style="15" bestFit="1" customWidth="1"/>
    <col min="12802" max="12802" width="40.14063" style="15" bestFit="1" customWidth="1"/>
    <col min="12803" max="12803" width="7.570313" style="15" customWidth="1"/>
    <col min="12804" max="12804" width="9" style="15"/>
    <col min="12805" max="12805" width="14.14063" style="15" customWidth="1"/>
    <col min="12806" max="12809" width="9" style="15"/>
    <col min="12810" max="12810" width="45.57031" style="15" bestFit="1" customWidth="1"/>
    <col min="12811" max="12811" width="56.71094" style="15" bestFit="1" customWidth="1"/>
    <col min="12812" max="13056" width="9" style="15"/>
    <col min="13057" max="13057" width="45.57031" style="15" bestFit="1" customWidth="1"/>
    <col min="13058" max="13058" width="40.14063" style="15" bestFit="1" customWidth="1"/>
    <col min="13059" max="13059" width="7.570313" style="15" customWidth="1"/>
    <col min="13060" max="13060" width="9" style="15"/>
    <col min="13061" max="13061" width="14.14063" style="15" customWidth="1"/>
    <col min="13062" max="13065" width="9" style="15"/>
    <col min="13066" max="13066" width="45.57031" style="15" bestFit="1" customWidth="1"/>
    <col min="13067" max="13067" width="56.71094" style="15" bestFit="1" customWidth="1"/>
    <col min="13068" max="13312" width="9" style="15"/>
    <col min="13313" max="13313" width="45.57031" style="15" bestFit="1" customWidth="1"/>
    <col min="13314" max="13314" width="40.14063" style="15" bestFit="1" customWidth="1"/>
    <col min="13315" max="13315" width="7.570313" style="15" customWidth="1"/>
    <col min="13316" max="13316" width="9" style="15"/>
    <col min="13317" max="13317" width="14.14063" style="15" customWidth="1"/>
    <col min="13318" max="13321" width="9" style="15"/>
    <col min="13322" max="13322" width="45.57031" style="15" bestFit="1" customWidth="1"/>
    <col min="13323" max="13323" width="56.71094" style="15" bestFit="1" customWidth="1"/>
    <col min="13324" max="13568" width="9" style="15"/>
    <col min="13569" max="13569" width="45.57031" style="15" bestFit="1" customWidth="1"/>
    <col min="13570" max="13570" width="40.14063" style="15" bestFit="1" customWidth="1"/>
    <col min="13571" max="13571" width="7.570313" style="15" customWidth="1"/>
    <col min="13572" max="13572" width="9" style="15"/>
    <col min="13573" max="13573" width="14.14063" style="15" customWidth="1"/>
    <col min="13574" max="13577" width="9" style="15"/>
    <col min="13578" max="13578" width="45.57031" style="15" bestFit="1" customWidth="1"/>
    <col min="13579" max="13579" width="56.71094" style="15" bestFit="1" customWidth="1"/>
    <col min="13580" max="13824" width="9" style="15"/>
    <col min="13825" max="13825" width="45.57031" style="15" bestFit="1" customWidth="1"/>
    <col min="13826" max="13826" width="40.14063" style="15" bestFit="1" customWidth="1"/>
    <col min="13827" max="13827" width="7.570313" style="15" customWidth="1"/>
    <col min="13828" max="13828" width="9" style="15"/>
    <col min="13829" max="13829" width="14.14063" style="15" customWidth="1"/>
    <col min="13830" max="13833" width="9" style="15"/>
    <col min="13834" max="13834" width="45.57031" style="15" bestFit="1" customWidth="1"/>
    <col min="13835" max="13835" width="56.71094" style="15" bestFit="1" customWidth="1"/>
    <col min="13836" max="14080" width="9" style="15"/>
    <col min="14081" max="14081" width="45.57031" style="15" bestFit="1" customWidth="1"/>
    <col min="14082" max="14082" width="40.14063" style="15" bestFit="1" customWidth="1"/>
    <col min="14083" max="14083" width="7.570313" style="15" customWidth="1"/>
    <col min="14084" max="14084" width="9" style="15"/>
    <col min="14085" max="14085" width="14.14063" style="15" customWidth="1"/>
    <col min="14086" max="14089" width="9" style="15"/>
    <col min="14090" max="14090" width="45.57031" style="15" bestFit="1" customWidth="1"/>
    <col min="14091" max="14091" width="56.71094" style="15" bestFit="1" customWidth="1"/>
    <col min="14092" max="14336" width="9" style="15"/>
    <col min="14337" max="14337" width="45.57031" style="15" bestFit="1" customWidth="1"/>
    <col min="14338" max="14338" width="40.14063" style="15" bestFit="1" customWidth="1"/>
    <col min="14339" max="14339" width="7.570313" style="15" customWidth="1"/>
    <col min="14340" max="14340" width="9" style="15"/>
    <col min="14341" max="14341" width="14.14063" style="15" customWidth="1"/>
    <col min="14342" max="14345" width="9" style="15"/>
    <col min="14346" max="14346" width="45.57031" style="15" bestFit="1" customWidth="1"/>
    <col min="14347" max="14347" width="56.71094" style="15" bestFit="1" customWidth="1"/>
    <col min="14348" max="14592" width="9" style="15"/>
    <col min="14593" max="14593" width="45.57031" style="15" bestFit="1" customWidth="1"/>
    <col min="14594" max="14594" width="40.14063" style="15" bestFit="1" customWidth="1"/>
    <col min="14595" max="14595" width="7.570313" style="15" customWidth="1"/>
    <col min="14596" max="14596" width="9" style="15"/>
    <col min="14597" max="14597" width="14.14063" style="15" customWidth="1"/>
    <col min="14598" max="14601" width="9" style="15"/>
    <col min="14602" max="14602" width="45.57031" style="15" bestFit="1" customWidth="1"/>
    <col min="14603" max="14603" width="56.71094" style="15" bestFit="1" customWidth="1"/>
    <col min="14604" max="14848" width="9" style="15"/>
    <col min="14849" max="14849" width="45.57031" style="15" bestFit="1" customWidth="1"/>
    <col min="14850" max="14850" width="40.14063" style="15" bestFit="1" customWidth="1"/>
    <col min="14851" max="14851" width="7.570313" style="15" customWidth="1"/>
    <col min="14852" max="14852" width="9" style="15"/>
    <col min="14853" max="14853" width="14.14063" style="15" customWidth="1"/>
    <col min="14854" max="14857" width="9" style="15"/>
    <col min="14858" max="14858" width="45.57031" style="15" bestFit="1" customWidth="1"/>
    <col min="14859" max="14859" width="56.71094" style="15" bestFit="1" customWidth="1"/>
    <col min="14860" max="15104" width="9" style="15"/>
    <col min="15105" max="15105" width="45.57031" style="15" bestFit="1" customWidth="1"/>
    <col min="15106" max="15106" width="40.14063" style="15" bestFit="1" customWidth="1"/>
    <col min="15107" max="15107" width="7.570313" style="15" customWidth="1"/>
    <col min="15108" max="15108" width="9" style="15"/>
    <col min="15109" max="15109" width="14.14063" style="15" customWidth="1"/>
    <col min="15110" max="15113" width="9" style="15"/>
    <col min="15114" max="15114" width="45.57031" style="15" bestFit="1" customWidth="1"/>
    <col min="15115" max="15115" width="56.71094" style="15" bestFit="1" customWidth="1"/>
    <col min="15116" max="15360" width="9" style="15"/>
    <col min="15361" max="15361" width="45.57031" style="15" bestFit="1" customWidth="1"/>
    <col min="15362" max="15362" width="40.14063" style="15" bestFit="1" customWidth="1"/>
    <col min="15363" max="15363" width="7.570313" style="15" customWidth="1"/>
    <col min="15364" max="15364" width="9" style="15"/>
    <col min="15365" max="15365" width="14.14063" style="15" customWidth="1"/>
    <col min="15366" max="15369" width="9" style="15"/>
    <col min="15370" max="15370" width="45.57031" style="15" bestFit="1" customWidth="1"/>
    <col min="15371" max="15371" width="56.71094" style="15" bestFit="1" customWidth="1"/>
    <col min="15372" max="15616" width="9" style="15"/>
    <col min="15617" max="15617" width="45.57031" style="15" bestFit="1" customWidth="1"/>
    <col min="15618" max="15618" width="40.14063" style="15" bestFit="1" customWidth="1"/>
    <col min="15619" max="15619" width="7.570313" style="15" customWidth="1"/>
    <col min="15620" max="15620" width="9" style="15"/>
    <col min="15621" max="15621" width="14.14063" style="15" customWidth="1"/>
    <col min="15622" max="15625" width="9" style="15"/>
    <col min="15626" max="15626" width="45.57031" style="15" bestFit="1" customWidth="1"/>
    <col min="15627" max="15627" width="56.71094" style="15" bestFit="1" customWidth="1"/>
    <col min="15628" max="15872" width="9" style="15"/>
    <col min="15873" max="15873" width="45.57031" style="15" bestFit="1" customWidth="1"/>
    <col min="15874" max="15874" width="40.14063" style="15" bestFit="1" customWidth="1"/>
    <col min="15875" max="15875" width="7.570313" style="15" customWidth="1"/>
    <col min="15876" max="15876" width="9" style="15"/>
    <col min="15877" max="15877" width="14.14063" style="15" customWidth="1"/>
    <col min="15878" max="15881" width="9" style="15"/>
    <col min="15882" max="15882" width="45.57031" style="15" bestFit="1" customWidth="1"/>
    <col min="15883" max="15883" width="56.71094" style="15" bestFit="1" customWidth="1"/>
    <col min="15884" max="16128" width="9" style="15"/>
    <col min="16129" max="16129" width="45.57031" style="15" bestFit="1" customWidth="1"/>
    <col min="16130" max="16130" width="40.14063" style="15" bestFit="1" customWidth="1"/>
    <col min="16131" max="16131" width="7.570313" style="15" customWidth="1"/>
    <col min="16132" max="16132" width="9" style="15"/>
    <col min="16133" max="16133" width="14.14063" style="15" customWidth="1"/>
    <col min="16134" max="16137" width="9" style="15"/>
    <col min="16138" max="16138" width="45.57031" style="15" bestFit="1" customWidth="1"/>
    <col min="16139" max="16139" width="56.71094" style="15" bestFit="1" customWidth="1"/>
    <col min="16140" max="16384" width="9" style="15"/>
  </cols>
  <sheetData>
    <row r="1" ht="36" customHeight="1">
      <c r="A1" s="264" t="s">
        <v>263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ht="12.6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ht="57.2" customHeight="1">
      <c r="A3" s="265" t="s">
        <v>264</v>
      </c>
      <c r="B3" s="266" t="s">
        <v>265</v>
      </c>
      <c r="C3" s="266"/>
      <c r="D3" s="266"/>
      <c r="E3" s="266"/>
      <c r="F3" s="265"/>
      <c r="G3" s="265"/>
      <c r="H3" s="265"/>
      <c r="I3" s="265"/>
      <c r="J3" s="265" t="s">
        <v>264</v>
      </c>
      <c r="K3" s="266" t="s">
        <v>266</v>
      </c>
      <c r="L3" s="266"/>
      <c r="M3" s="266"/>
      <c r="N3" s="265"/>
      <c r="O3" s="265"/>
      <c r="P3" s="265"/>
      <c r="Q3" s="265"/>
      <c r="R3" s="265"/>
    </row>
    <row r="4" ht="19.7" customHeight="1">
      <c r="A4" s="172" t="s">
        <v>267</v>
      </c>
      <c r="B4" s="267" t="s">
        <v>268</v>
      </c>
      <c r="C4" s="267"/>
      <c r="D4" s="267"/>
      <c r="E4" s="172"/>
      <c r="F4" s="172"/>
      <c r="G4" s="172"/>
      <c r="H4" s="172"/>
      <c r="I4" s="172"/>
      <c r="J4" s="172" t="s">
        <v>267</v>
      </c>
      <c r="K4" s="267" t="s">
        <v>269</v>
      </c>
      <c r="L4" s="267"/>
      <c r="M4" s="267"/>
      <c r="N4" s="172"/>
      <c r="O4" s="172"/>
      <c r="P4" s="172"/>
      <c r="Q4" s="172"/>
      <c r="R4" s="172"/>
    </row>
    <row r="5" ht="19.7" customHeight="1">
      <c r="A5" s="172" t="s">
        <v>270</v>
      </c>
      <c r="B5" s="267" t="s">
        <v>271</v>
      </c>
      <c r="C5" s="267"/>
      <c r="D5" s="267"/>
      <c r="E5" s="172"/>
      <c r="F5" s="172"/>
      <c r="G5" s="172"/>
      <c r="H5" s="172"/>
      <c r="I5" s="172"/>
      <c r="J5" s="172" t="s">
        <v>270</v>
      </c>
      <c r="K5" s="267" t="s">
        <v>272</v>
      </c>
      <c r="L5" s="267"/>
      <c r="M5" s="267"/>
      <c r="N5" s="172"/>
      <c r="O5" s="172"/>
      <c r="P5" s="172"/>
      <c r="Q5" s="172"/>
      <c r="R5" s="172"/>
    </row>
    <row r="6" ht="19.7" customHeight="1">
      <c r="A6" s="172" t="s">
        <v>273</v>
      </c>
      <c r="B6" s="268">
        <v>45078</v>
      </c>
      <c r="C6" s="267"/>
      <c r="D6" s="267"/>
      <c r="E6" s="172"/>
      <c r="F6" s="172"/>
      <c r="G6" s="172"/>
      <c r="H6" s="172"/>
      <c r="I6" s="172"/>
      <c r="J6" s="172" t="s">
        <v>273</v>
      </c>
      <c r="K6" s="268">
        <v>45170</v>
      </c>
      <c r="L6" s="267"/>
      <c r="M6" s="267"/>
      <c r="N6" s="172"/>
      <c r="O6" s="172"/>
      <c r="P6" s="172"/>
      <c r="Q6" s="172"/>
      <c r="R6" s="172"/>
    </row>
    <row r="7" ht="19.7" customHeight="1">
      <c r="A7" s="172" t="s">
        <v>274</v>
      </c>
      <c r="B7" s="268">
        <v>45808</v>
      </c>
      <c r="C7" s="267"/>
      <c r="D7" s="267"/>
      <c r="E7" s="172"/>
      <c r="F7" s="172"/>
      <c r="G7" s="172"/>
      <c r="H7" s="172"/>
      <c r="I7" s="172"/>
      <c r="J7" s="172" t="s">
        <v>274</v>
      </c>
      <c r="K7" s="268">
        <v>45291</v>
      </c>
      <c r="L7" s="267"/>
      <c r="M7" s="267"/>
      <c r="N7" s="172"/>
      <c r="O7" s="172"/>
      <c r="P7" s="172"/>
      <c r="Q7" s="172"/>
      <c r="R7" s="172"/>
    </row>
    <row r="8" ht="19.7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</row>
    <row r="9" ht="19.7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ht="19.7" customHeight="1">
      <c r="A10" s="5" t="s">
        <v>275</v>
      </c>
      <c r="B10" s="5"/>
      <c r="C10" s="5"/>
      <c r="D10" s="172"/>
      <c r="E10" s="172"/>
      <c r="F10" s="172"/>
      <c r="G10" s="172"/>
      <c r="H10" s="172"/>
      <c r="I10" s="172"/>
      <c r="J10" s="5" t="s">
        <v>275</v>
      </c>
      <c r="K10" s="5"/>
      <c r="L10" s="5"/>
      <c r="M10" s="172"/>
      <c r="N10" s="172"/>
      <c r="O10" s="172"/>
      <c r="P10" s="172"/>
      <c r="Q10" s="172"/>
      <c r="R10" s="172"/>
    </row>
    <row r="11" ht="19.7" customHeight="1">
      <c r="A11" s="265" t="s">
        <v>276</v>
      </c>
      <c r="B11" s="265"/>
      <c r="C11" s="172"/>
      <c r="D11" s="172"/>
      <c r="E11" s="172"/>
      <c r="F11" s="172"/>
      <c r="G11" s="172"/>
      <c r="H11" s="172"/>
      <c r="I11" s="172"/>
      <c r="J11" s="172" t="s">
        <v>276</v>
      </c>
      <c r="K11" s="172"/>
      <c r="L11" s="172"/>
      <c r="M11" s="172"/>
      <c r="N11" s="172"/>
      <c r="O11" s="172"/>
      <c r="P11" s="172"/>
      <c r="Q11" s="172"/>
      <c r="R11" s="172"/>
    </row>
    <row r="12" ht="19.7" customHeight="1">
      <c r="A12" s="265"/>
      <c r="B12" s="265" t="s">
        <v>120</v>
      </c>
      <c r="C12" s="172"/>
      <c r="D12" s="172"/>
      <c r="E12" s="172"/>
      <c r="F12" s="172"/>
      <c r="G12" s="172"/>
      <c r="H12" s="172"/>
      <c r="I12" s="172"/>
      <c r="J12" s="172"/>
      <c r="K12" s="265" t="s">
        <v>120</v>
      </c>
      <c r="L12" s="172"/>
      <c r="M12" s="172"/>
      <c r="N12" s="172"/>
      <c r="O12" s="172"/>
      <c r="P12" s="172"/>
      <c r="Q12" s="172"/>
      <c r="R12" s="172"/>
    </row>
    <row r="13" ht="19.7" customHeight="1">
      <c r="A13" s="264" t="s">
        <v>277</v>
      </c>
      <c r="B13" s="269">
        <v>152425231</v>
      </c>
      <c r="C13" s="172"/>
      <c r="D13" s="5"/>
      <c r="E13" s="172"/>
      <c r="F13" s="172"/>
      <c r="G13" s="172"/>
      <c r="H13" s="172"/>
      <c r="I13" s="172"/>
      <c r="J13" s="5" t="s">
        <v>277</v>
      </c>
      <c r="L13" s="172"/>
      <c r="N13" s="172"/>
      <c r="O13" s="172"/>
      <c r="P13" s="172"/>
      <c r="Q13" s="172"/>
      <c r="R13" s="172"/>
    </row>
    <row r="14" ht="19.7" customHeight="1">
      <c r="A14" s="265"/>
      <c r="B14" s="269"/>
      <c r="C14" s="5"/>
      <c r="D14"/>
      <c r="E14" s="5"/>
      <c r="F14" s="172"/>
      <c r="G14" s="172"/>
      <c r="H14" s="172"/>
      <c r="I14" s="172"/>
      <c r="J14" s="172"/>
      <c r="K14" s="5"/>
      <c r="L14" s="5"/>
      <c r="M14"/>
      <c r="N14" s="5"/>
      <c r="O14" s="172"/>
      <c r="P14" s="172"/>
      <c r="Q14" s="172"/>
      <c r="R14" s="172"/>
    </row>
    <row r="15" ht="19.7" customHeight="1">
      <c r="A15" s="265" t="s">
        <v>278</v>
      </c>
      <c r="B15" s="269"/>
      <c r="C15" s="270"/>
      <c r="D15" s="270"/>
      <c r="E15" s="271">
        <f>SUM(C15:D15)</f>
        <v>0</v>
      </c>
      <c r="F15" s="172"/>
      <c r="G15" s="172"/>
      <c r="H15" s="172"/>
      <c r="I15" s="172"/>
      <c r="J15" s="172" t="s">
        <v>278</v>
      </c>
      <c r="K15" s="272">
        <v>51294409</v>
      </c>
      <c r="L15" s="270"/>
      <c r="M15" s="270"/>
      <c r="N15" s="271">
        <f>SUM(L15:M15)</f>
        <v>0</v>
      </c>
      <c r="O15" s="172"/>
      <c r="P15" s="172"/>
      <c r="Q15" s="172"/>
      <c r="R15" s="172"/>
    </row>
    <row r="16" ht="19.7" customHeight="1">
      <c r="A16" s="265"/>
      <c r="B16" s="269" t="s">
        <v>120</v>
      </c>
      <c r="C16" s="270">
        <v>0</v>
      </c>
      <c r="D16" s="270">
        <v>0</v>
      </c>
      <c r="E16" s="270">
        <f>SUM(C16:D16)</f>
        <v>0</v>
      </c>
      <c r="F16" s="172"/>
      <c r="G16" s="172"/>
      <c r="H16" s="172"/>
      <c r="I16" s="172"/>
      <c r="J16" s="172"/>
      <c r="K16" s="265" t="s">
        <v>120</v>
      </c>
      <c r="L16" s="270">
        <v>0</v>
      </c>
      <c r="M16" s="270">
        <v>0</v>
      </c>
      <c r="N16" s="270">
        <f>SUM(L16:M16)</f>
        <v>0</v>
      </c>
      <c r="O16" s="172"/>
      <c r="P16" s="172"/>
      <c r="Q16" s="172"/>
      <c r="R16" s="172"/>
    </row>
    <row r="17" ht="19.7" customHeight="1">
      <c r="A17" s="264" t="s">
        <v>279</v>
      </c>
      <c r="B17" s="269">
        <v>6718554</v>
      </c>
      <c r="C17" s="172"/>
      <c r="D17" s="172"/>
      <c r="E17" s="172"/>
      <c r="F17" s="172"/>
      <c r="G17" s="172"/>
      <c r="H17" s="172"/>
      <c r="I17" s="172"/>
      <c r="J17" s="5" t="s">
        <v>279</v>
      </c>
      <c r="K17" s="273">
        <v>3063700</v>
      </c>
      <c r="L17" s="172"/>
      <c r="M17" s="172"/>
      <c r="N17" s="172"/>
      <c r="O17" s="172"/>
      <c r="P17" s="172"/>
      <c r="Q17" s="172"/>
      <c r="R17" s="172"/>
    </row>
    <row r="18" ht="19.7" customHeight="1">
      <c r="A18" s="265"/>
      <c r="B18" s="269"/>
      <c r="C18"/>
      <c r="D18"/>
      <c r="E18"/>
      <c r="F18"/>
      <c r="G18"/>
      <c r="H18"/>
      <c r="I18"/>
      <c r="J18" s="5"/>
      <c r="K18" s="273"/>
      <c r="L18" s="172"/>
      <c r="M18" s="172"/>
      <c r="N18" s="172"/>
      <c r="O18" s="172"/>
      <c r="P18" s="172"/>
      <c r="Q18" s="172"/>
      <c r="R18" s="172"/>
    </row>
    <row r="19" ht="19.7" customHeight="1">
      <c r="A19" s="265"/>
      <c r="B19" s="269"/>
      <c r="C19"/>
      <c r="D19"/>
      <c r="E19"/>
      <c r="F19"/>
      <c r="G19"/>
      <c r="H19"/>
      <c r="I19"/>
      <c r="J19" s="5"/>
      <c r="K19" s="274"/>
      <c r="L19" s="172"/>
      <c r="M19" s="172"/>
      <c r="N19" s="172"/>
      <c r="O19" s="172"/>
      <c r="P19" s="172"/>
      <c r="Q19" s="172"/>
      <c r="R19" s="172"/>
    </row>
    <row r="20" ht="19.7" customHeight="1">
      <c r="A20" s="265"/>
      <c r="B20" s="265"/>
      <c r="J20" s="5"/>
      <c r="K20" s="273"/>
      <c r="L20" s="172"/>
      <c r="M20" s="172"/>
      <c r="N20" s="172"/>
      <c r="O20" s="172"/>
      <c r="P20" s="172"/>
      <c r="Q20" s="172"/>
      <c r="R20" s="172"/>
    </row>
    <row r="22" ht="19.7" customHeight="1">
      <c r="A22" s="265" t="s">
        <v>264</v>
      </c>
      <c r="B22" s="266" t="s">
        <v>280</v>
      </c>
      <c r="C22" s="266"/>
      <c r="D22" s="266"/>
      <c r="E22" s="266"/>
      <c r="F22" s="265"/>
      <c r="G22" s="265"/>
    </row>
    <row r="23" ht="19.7" customHeight="1">
      <c r="A23" s="172" t="s">
        <v>267</v>
      </c>
      <c r="B23" s="267" t="s">
        <v>281</v>
      </c>
      <c r="C23" s="267"/>
      <c r="D23" s="267"/>
      <c r="E23" s="172"/>
      <c r="F23" s="172"/>
      <c r="G23" s="172"/>
    </row>
    <row r="24" ht="19.7" customHeight="1">
      <c r="A24" s="172" t="s">
        <v>270</v>
      </c>
      <c r="B24" s="267" t="s">
        <v>282</v>
      </c>
      <c r="C24" s="267"/>
      <c r="D24" s="267"/>
      <c r="E24" s="172"/>
      <c r="F24" s="172"/>
      <c r="G24" s="172"/>
    </row>
    <row r="25" ht="19.7" customHeight="1">
      <c r="A25" s="172" t="s">
        <v>273</v>
      </c>
      <c r="B25" s="268">
        <v>45231</v>
      </c>
      <c r="C25" s="267"/>
      <c r="D25" s="267"/>
      <c r="E25" s="172"/>
      <c r="F25" s="172"/>
      <c r="G25" s="172"/>
    </row>
    <row r="26" ht="19.7" customHeight="1">
      <c r="A26" s="172" t="s">
        <v>274</v>
      </c>
      <c r="B26" s="268">
        <v>45777</v>
      </c>
      <c r="C26" s="267"/>
      <c r="D26" s="267"/>
      <c r="E26" s="172"/>
      <c r="F26" s="172"/>
      <c r="G26" s="172"/>
    </row>
    <row r="27" ht="19.7" customHeight="1">
      <c r="A27" s="172"/>
      <c r="B27" s="172"/>
      <c r="C27" s="172"/>
      <c r="D27" s="172"/>
      <c r="E27" s="172"/>
      <c r="F27" s="172"/>
      <c r="G27" s="172"/>
    </row>
    <row r="28" ht="19.7" customHeight="1">
      <c r="A28" s="172"/>
      <c r="B28" s="172"/>
      <c r="C28" s="172"/>
      <c r="D28" s="172"/>
      <c r="E28" s="172"/>
      <c r="F28" s="172"/>
      <c r="G28" s="172"/>
    </row>
    <row r="29" ht="19.7" customHeight="1">
      <c r="A29" s="5" t="s">
        <v>275</v>
      </c>
      <c r="B29" s="5"/>
      <c r="C29" s="5"/>
      <c r="D29" s="172"/>
      <c r="E29" s="172"/>
      <c r="F29" s="172"/>
      <c r="G29" s="172"/>
    </row>
    <row r="30" ht="19.7" customHeight="1">
      <c r="A30" s="265" t="s">
        <v>276</v>
      </c>
      <c r="B30" s="265"/>
      <c r="C30" s="172"/>
      <c r="D30" s="172"/>
      <c r="E30" s="172"/>
      <c r="F30" s="172"/>
      <c r="G30" s="172"/>
    </row>
    <row r="31" ht="19.7" customHeight="1">
      <c r="A31" s="265"/>
      <c r="B31" s="265" t="s">
        <v>120</v>
      </c>
      <c r="C31" s="172"/>
      <c r="D31" s="172"/>
      <c r="E31" s="172"/>
      <c r="F31" s="172"/>
      <c r="G31" s="172"/>
    </row>
    <row r="32" ht="19.7" customHeight="1">
      <c r="A32" s="264" t="s">
        <v>277</v>
      </c>
      <c r="B32" s="269">
        <v>249499999</v>
      </c>
      <c r="C32" s="172"/>
      <c r="D32" s="5"/>
      <c r="E32" s="172"/>
      <c r="F32" s="172"/>
      <c r="G32" s="172"/>
    </row>
    <row r="33" ht="19.7" customHeight="1">
      <c r="A33" s="265"/>
      <c r="B33" s="269"/>
      <c r="C33" s="5"/>
      <c r="D33"/>
      <c r="E33" s="5"/>
      <c r="F33" s="172"/>
      <c r="G33" s="172"/>
    </row>
    <row r="34" ht="19.7" customHeight="1">
      <c r="A34" s="265" t="s">
        <v>278</v>
      </c>
      <c r="B34" s="269"/>
      <c r="C34" s="270"/>
      <c r="D34" s="270"/>
      <c r="E34" s="271">
        <f>SUM(C34:D34)</f>
        <v>0</v>
      </c>
      <c r="F34" s="172"/>
      <c r="G34" s="172"/>
    </row>
    <row r="35" ht="19.7" customHeight="1">
      <c r="A35" s="265"/>
      <c r="B35" s="269" t="s">
        <v>120</v>
      </c>
      <c r="C35" s="270">
        <v>0</v>
      </c>
      <c r="D35" s="270">
        <v>0</v>
      </c>
      <c r="E35" s="270">
        <f>SUM(C35:D35)</f>
        <v>0</v>
      </c>
      <c r="F35" s="172"/>
      <c r="G35" s="172"/>
    </row>
    <row r="36" ht="19.7" customHeight="1">
      <c r="A36" s="264" t="s">
        <v>279</v>
      </c>
      <c r="B36" s="269">
        <v>7006950</v>
      </c>
      <c r="C36" s="172"/>
      <c r="D36" s="172"/>
      <c r="E36" s="172"/>
      <c r="F36" s="172"/>
      <c r="G36" s="172"/>
    </row>
    <row r="37" ht="19.7" customHeight="1">
      <c r="A37" s="265"/>
      <c r="B37" s="269"/>
      <c r="C37"/>
      <c r="D37"/>
      <c r="E37"/>
      <c r="F37"/>
      <c r="G37"/>
    </row>
    <row r="38" ht="19.7" customHeight="1">
      <c r="A38" s="265"/>
      <c r="B38" s="269"/>
      <c r="C38"/>
      <c r="D38"/>
      <c r="E38"/>
      <c r="F38"/>
      <c r="G38"/>
    </row>
  </sheetData>
  <sheetProtection selectLockedCells="1" selectUnlockedCells="1"/>
  <mergeCells count="11">
    <mergeCell ref="B23:D23"/>
    <mergeCell ref="A29:C29"/>
    <mergeCell ref="A1:I1"/>
    <mergeCell ref="A10:C10"/>
    <mergeCell ref="B3:E3"/>
    <mergeCell ref="B4:D4"/>
    <mergeCell ref="J1:R1"/>
    <mergeCell ref="K3:M3"/>
    <mergeCell ref="K4:M4"/>
    <mergeCell ref="J10:L10"/>
    <mergeCell ref="B22:E22"/>
  </mergeCells>
  <printOptions horizontalCentered="1" verticalCentered="1"/>
  <pageMargins left="0.7875" right="0.7875" top="0.9840278" bottom="0.9840278" header="0.5118055" footer="0.5118055"/>
  <pageSetup r:id="rId1" paperSize="9" orientation="landscape" horizontalDpi="300" verticalDpi="300" scale="95"/>
  <headerFooter alignWithMargins="0">
    <oddHeader xml:space="preserve">&amp;R7. melléklet a…. / 2023. (XI.16.) önkormányzati rendelethez </oddHeader>
  </headerFooter>
  <colBreaks count="1" manualBreakCount="1">
    <brk id="7" man="1" max="18"/>
  </colBreaks>
</worksheet>
</file>

<file path=xl/worksheets/sheet12.xml><?xml version="1.0" encoding="utf-8"?>
<worksheet xmlns:r="http://schemas.openxmlformats.org/officeDocument/2006/relationships" xmlns="http://schemas.openxmlformats.org/spreadsheetml/2006/main">
  <sheetViews>
    <sheetView zoomScale="58" zoomScaleNormal="58" workbookViewId="0" topLeftCell="A49">
      <selection activeCell="E64" sqref="E64"/>
    </sheetView>
  </sheetViews>
  <sheetFormatPr defaultColWidth="9.140625" defaultRowHeight="18.75"/>
  <cols>
    <col min="1" max="1" width="15.85547" style="106" customWidth="1"/>
    <col min="2" max="2" width="61" style="106" customWidth="1"/>
    <col min="3" max="3" width="57.28516" style="106" customWidth="1"/>
    <col min="4" max="4" width="42.14063" style="106" customWidth="1"/>
    <col min="5" max="5" width="32.14063" style="106" customWidth="1"/>
    <col min="6" max="6" width="22.71094" style="106" customWidth="1"/>
    <col min="7" max="7" width="16.71094" style="106" customWidth="1"/>
    <col min="8" max="8" width="21.57031" style="106" bestFit="1" customWidth="1"/>
    <col min="9" max="9" width="12" style="106" customWidth="1"/>
    <col min="10" max="10" width="11.85547" style="106" bestFit="1" customWidth="1"/>
    <col min="11" max="11" width="10.42578" style="106" bestFit="1" customWidth="1"/>
    <col min="12" max="16384" width="9.140625" style="106"/>
  </cols>
  <sheetData>
    <row r="1" s="9" customFormat="1">
      <c r="A1" s="15"/>
      <c r="B1" s="15"/>
      <c r="C1" s="15"/>
      <c r="D1" s="15"/>
      <c r="E1" s="15"/>
      <c r="F1" s="15"/>
      <c r="G1" s="15"/>
    </row>
    <row r="2" s="10" customFormat="1">
      <c r="A2" s="9"/>
      <c r="B2" s="9"/>
      <c r="C2" s="275" t="s">
        <v>283</v>
      </c>
      <c r="D2" s="9"/>
      <c r="E2" s="9"/>
      <c r="F2" s="9"/>
      <c r="G2" s="9"/>
    </row>
    <row r="3" s="10" customFormat="1">
      <c r="A3" s="276"/>
      <c r="B3" s="277" t="s">
        <v>7</v>
      </c>
      <c r="C3" s="278" t="s">
        <v>284</v>
      </c>
    </row>
    <row r="4" s="10" customFormat="1">
      <c r="A4" s="279"/>
      <c r="B4" s="277" t="s">
        <v>285</v>
      </c>
      <c r="C4" s="280" t="s">
        <v>286</v>
      </c>
    </row>
    <row r="5" ht="19.5">
      <c r="A5" s="10"/>
      <c r="B5" s="10"/>
      <c r="C5" s="146" t="s">
        <v>175</v>
      </c>
      <c r="D5" s="10"/>
      <c r="E5" s="10"/>
      <c r="F5" s="10"/>
      <c r="G5" s="10"/>
    </row>
    <row r="6" s="11" customFormat="1" ht="37.5">
      <c r="A6" s="276"/>
      <c r="B6" s="281" t="s">
        <v>287</v>
      </c>
      <c r="C6" s="281" t="s">
        <v>288</v>
      </c>
      <c r="G6" s="106"/>
    </row>
    <row r="7" s="11" customFormat="1" ht="19.35" customHeight="1">
      <c r="A7" s="276"/>
      <c r="B7" s="276"/>
      <c r="C7" s="276">
        <v>2023</v>
      </c>
      <c r="D7" s="276"/>
      <c r="E7" s="276"/>
      <c r="F7" s="276"/>
      <c r="G7" s="276"/>
      <c r="H7" s="276"/>
    </row>
    <row r="8" s="11" customFormat="1" ht="75">
      <c r="A8" s="282"/>
      <c r="B8" s="282" t="s">
        <v>289</v>
      </c>
      <c r="C8" s="62" t="s">
        <v>64</v>
      </c>
      <c r="D8" s="63" t="s">
        <v>65</v>
      </c>
      <c r="E8" s="63" t="s">
        <v>66</v>
      </c>
      <c r="F8" s="63" t="s">
        <v>67</v>
      </c>
      <c r="G8" s="64" t="s">
        <v>68</v>
      </c>
      <c r="H8" s="63" t="s">
        <v>69</v>
      </c>
    </row>
    <row r="9" s="12" customFormat="1">
      <c r="A9" s="276" t="s">
        <v>70</v>
      </c>
      <c r="B9" s="33" t="s">
        <v>71</v>
      </c>
      <c r="C9" s="71">
        <f>SUM(C10:C15)</f>
        <v>855566</v>
      </c>
      <c r="D9" s="71">
        <f>SUM(D10:D15)</f>
        <v>946778</v>
      </c>
      <c r="E9" s="71">
        <f>SUM(E10:E15)</f>
        <v>8049</v>
      </c>
      <c r="F9" s="71">
        <f>SUM(F10:F15)</f>
        <v>954827</v>
      </c>
      <c r="G9" s="71">
        <f>SUM(G10:G15)</f>
        <v>718920</v>
      </c>
      <c r="H9" s="283">
        <f>G9/F9</f>
        <v>0.75293220656726301</v>
      </c>
    </row>
    <row r="10" ht="37.5">
      <c r="A10" s="69"/>
      <c r="B10" s="31" t="s">
        <v>72</v>
      </c>
      <c r="C10" s="32">
        <v>249302</v>
      </c>
      <c r="D10" s="32">
        <v>325925</v>
      </c>
      <c r="E10" s="32"/>
      <c r="F10" s="32">
        <f>D10+E10</f>
        <v>325925</v>
      </c>
      <c r="G10" s="32">
        <v>247703</v>
      </c>
      <c r="H10" s="114">
        <f>G10/F10</f>
        <v>0.76000000000000001</v>
      </c>
    </row>
    <row r="11" ht="37.5">
      <c r="A11" s="78"/>
      <c r="B11" s="31" t="s">
        <v>73</v>
      </c>
      <c r="C11" s="95">
        <v>276055</v>
      </c>
      <c r="D11" s="32">
        <v>317164</v>
      </c>
      <c r="E11" s="32">
        <v>4226</v>
      </c>
      <c r="F11" s="32">
        <f t="shared" ref="F11:F45" si="0">D11+E11</f>
        <v>321390</v>
      </c>
      <c r="G11" s="32">
        <v>239242</v>
      </c>
      <c r="H11" s="114">
        <f t="shared" ref="H11:H47" si="1">G11/F11</f>
        <v>0.74439777217710568</v>
      </c>
    </row>
    <row r="12" ht="37.5">
      <c r="A12" s="78"/>
      <c r="B12" s="31" t="s">
        <v>74</v>
      </c>
      <c r="C12" s="95">
        <v>229732</v>
      </c>
      <c r="D12" s="32">
        <v>265896</v>
      </c>
      <c r="E12" s="32">
        <f>667+3156</f>
        <v>3823</v>
      </c>
      <c r="F12" s="32">
        <f t="shared" si="0"/>
        <v>269719</v>
      </c>
      <c r="G12" s="74">
        <v>201610</v>
      </c>
      <c r="H12" s="114">
        <f t="shared" si="1"/>
        <v>0.7474816382976357</v>
      </c>
    </row>
    <row r="13" ht="37.5">
      <c r="A13" s="78"/>
      <c r="B13" s="31" t="s">
        <v>75</v>
      </c>
      <c r="C13" s="95">
        <v>26067</v>
      </c>
      <c r="D13" s="32">
        <v>34191</v>
      </c>
      <c r="E13" s="32"/>
      <c r="F13" s="32">
        <f t="shared" si="0"/>
        <v>34191</v>
      </c>
      <c r="G13" s="32">
        <v>26763</v>
      </c>
      <c r="H13" s="114">
        <f t="shared" si="1"/>
        <v>0.78274984645082035</v>
      </c>
    </row>
    <row r="14">
      <c r="A14" s="78"/>
      <c r="B14" s="31" t="s">
        <v>290</v>
      </c>
      <c r="C14" s="95">
        <v>67050</v>
      </c>
      <c r="D14" s="32">
        <v>3602</v>
      </c>
      <c r="E14" s="32"/>
      <c r="F14" s="32">
        <f t="shared" si="0"/>
        <v>3602</v>
      </c>
      <c r="G14" s="32">
        <v>3602</v>
      </c>
      <c r="H14" s="283"/>
    </row>
    <row r="15">
      <c r="A15" s="78"/>
      <c r="B15" s="31" t="s">
        <v>77</v>
      </c>
      <c r="C15" s="95">
        <v>7360</v>
      </c>
      <c r="D15" s="95"/>
      <c r="E15" s="32"/>
      <c r="F15" s="32">
        <f t="shared" si="0"/>
        <v>0</v>
      </c>
      <c r="G15" s="74">
        <v>0</v>
      </c>
      <c r="H15" s="283"/>
    </row>
    <row r="16" s="12" customFormat="1" ht="37.5">
      <c r="A16" s="78" t="s">
        <v>78</v>
      </c>
      <c r="B16" s="33" t="s">
        <v>79</v>
      </c>
      <c r="C16" s="102">
        <f>C17+C18+C19+C20</f>
        <v>100918</v>
      </c>
      <c r="D16" s="102">
        <f>D17+D18+D19+D20</f>
        <v>84369</v>
      </c>
      <c r="E16" s="102">
        <f>E17+E18+E19+E20</f>
        <v>18396</v>
      </c>
      <c r="F16" s="102">
        <f>F17+F18+F19+F20</f>
        <v>102765</v>
      </c>
      <c r="G16" s="284">
        <f>G17+G18+G19+G20</f>
        <v>81916</v>
      </c>
      <c r="H16" s="283">
        <f t="shared" si="1"/>
        <v>0.79711964190142559</v>
      </c>
    </row>
    <row r="17" s="12" customFormat="1" ht="37.5">
      <c r="A17" s="69"/>
      <c r="B17" s="31" t="s">
        <v>80</v>
      </c>
      <c r="C17" s="32">
        <v>2160</v>
      </c>
      <c r="D17" s="32">
        <v>2160</v>
      </c>
      <c r="E17" s="32"/>
      <c r="F17" s="32">
        <f t="shared" si="0"/>
        <v>2160</v>
      </c>
      <c r="G17" s="285">
        <v>1620</v>
      </c>
      <c r="H17" s="283">
        <f t="shared" si="1"/>
        <v>0.75</v>
      </c>
    </row>
    <row r="18" s="12" customFormat="1" ht="37.5">
      <c r="A18" s="78"/>
      <c r="B18" s="31" t="s">
        <v>81</v>
      </c>
      <c r="C18" s="95">
        <v>0</v>
      </c>
      <c r="D18" s="32"/>
      <c r="E18" s="32"/>
      <c r="F18" s="32">
        <f t="shared" si="0"/>
        <v>0</v>
      </c>
      <c r="G18" s="285">
        <v>120</v>
      </c>
      <c r="H18" s="283"/>
    </row>
    <row r="19" s="12" customFormat="1" ht="37.5">
      <c r="A19" s="78"/>
      <c r="B19" s="31" t="s">
        <v>82</v>
      </c>
      <c r="C19" s="95">
        <v>95000</v>
      </c>
      <c r="D19" s="32">
        <v>78451</v>
      </c>
      <c r="E19" s="32">
        <f>3*6132</f>
        <v>18396</v>
      </c>
      <c r="F19" s="32">
        <f t="shared" si="0"/>
        <v>96847</v>
      </c>
      <c r="G19" s="285">
        <v>78394</v>
      </c>
      <c r="H19" s="283">
        <f t="shared" si="1"/>
        <v>0.80946234782698478</v>
      </c>
    </row>
    <row r="20" s="12" customFormat="1" ht="37.5">
      <c r="A20" s="78"/>
      <c r="B20" s="31" t="s">
        <v>83</v>
      </c>
      <c r="C20" s="95">
        <v>3758</v>
      </c>
      <c r="D20" s="32">
        <v>3758</v>
      </c>
      <c r="E20" s="32"/>
      <c r="F20" s="32">
        <f t="shared" si="0"/>
        <v>3758</v>
      </c>
      <c r="G20" s="285">
        <v>1782</v>
      </c>
      <c r="H20" s="283">
        <f t="shared" si="1"/>
        <v>0.4741883980840873</v>
      </c>
    </row>
    <row r="21" s="12" customFormat="1" ht="37.5">
      <c r="A21" s="78" t="s">
        <v>84</v>
      </c>
      <c r="B21" s="129" t="s">
        <v>85</v>
      </c>
      <c r="C21" s="102">
        <f>C22</f>
        <v>0</v>
      </c>
      <c r="D21" s="102">
        <f>D22</f>
        <v>0</v>
      </c>
      <c r="E21" s="102">
        <f>E22</f>
        <v>0</v>
      </c>
      <c r="F21" s="102">
        <f>F22</f>
        <v>0</v>
      </c>
      <c r="G21" s="102">
        <f>G22</f>
        <v>0</v>
      </c>
      <c r="H21" s="283"/>
    </row>
    <row r="22" s="12" customFormat="1">
      <c r="A22" s="78"/>
      <c r="B22" s="286" t="s">
        <v>154</v>
      </c>
      <c r="C22" s="287"/>
      <c r="D22" s="31"/>
      <c r="E22" s="95"/>
      <c r="F22" s="32">
        <f t="shared" si="0"/>
        <v>0</v>
      </c>
      <c r="G22" s="32"/>
      <c r="H22" s="283"/>
    </row>
    <row r="23">
      <c r="A23" s="73" t="s">
        <v>87</v>
      </c>
      <c r="B23" s="129" t="s">
        <v>88</v>
      </c>
      <c r="C23" s="102">
        <f>SUM(C24:C27)</f>
        <v>419900</v>
      </c>
      <c r="D23" s="102">
        <f>SUM(D24:D27)</f>
        <v>419900</v>
      </c>
      <c r="E23" s="102">
        <f>SUM(E24:E27)</f>
        <v>0</v>
      </c>
      <c r="F23" s="102">
        <f>SUM(F24:F27)</f>
        <v>419900</v>
      </c>
      <c r="G23" s="102">
        <f>SUM(G24:G27)</f>
        <v>416612</v>
      </c>
      <c r="H23" s="283">
        <f t="shared" si="1"/>
        <v>0.99216956418194813</v>
      </c>
    </row>
    <row r="24" ht="37.5">
      <c r="A24" s="78"/>
      <c r="B24" s="55" t="s">
        <v>89</v>
      </c>
      <c r="C24" s="95">
        <v>408500</v>
      </c>
      <c r="D24" s="95">
        <v>408500</v>
      </c>
      <c r="E24" s="95"/>
      <c r="F24" s="32">
        <f t="shared" si="0"/>
        <v>408500</v>
      </c>
      <c r="G24" s="74">
        <v>406949</v>
      </c>
      <c r="H24" s="288">
        <f t="shared" si="1"/>
        <v>0.99620318237454097</v>
      </c>
    </row>
    <row r="25">
      <c r="A25" s="80"/>
      <c r="B25" s="55" t="s">
        <v>90</v>
      </c>
      <c r="C25" s="95"/>
      <c r="D25" s="95"/>
      <c r="E25" s="95"/>
      <c r="F25" s="32">
        <f t="shared" si="0"/>
        <v>0</v>
      </c>
      <c r="G25" s="32"/>
      <c r="H25" s="283"/>
    </row>
    <row r="26" s="12" customFormat="1">
      <c r="A26" s="78"/>
      <c r="B26" s="55" t="s">
        <v>91</v>
      </c>
      <c r="C26" s="95">
        <v>4400</v>
      </c>
      <c r="D26" s="95">
        <v>4400</v>
      </c>
      <c r="E26" s="95"/>
      <c r="F26" s="32">
        <f t="shared" si="0"/>
        <v>4400</v>
      </c>
      <c r="G26" s="32">
        <v>2808</v>
      </c>
      <c r="H26" s="283">
        <f t="shared" si="1"/>
        <v>0.63818181818181818</v>
      </c>
    </row>
    <row r="27" ht="93.75">
      <c r="A27" s="69"/>
      <c r="B27" s="55" t="s">
        <v>92</v>
      </c>
      <c r="C27" s="32">
        <v>7000</v>
      </c>
      <c r="D27" s="95">
        <v>7000</v>
      </c>
      <c r="E27" s="95">
        <v>0</v>
      </c>
      <c r="F27" s="32">
        <f t="shared" si="0"/>
        <v>7000</v>
      </c>
      <c r="G27" s="74">
        <f>9663-2808</f>
        <v>6855</v>
      </c>
      <c r="H27" s="289">
        <f t="shared" si="1"/>
        <v>0.97928571428571431</v>
      </c>
    </row>
    <row r="28">
      <c r="A28" s="73" t="s">
        <v>93</v>
      </c>
      <c r="B28" s="290" t="s">
        <v>94</v>
      </c>
      <c r="C28" s="102">
        <f>C29+C30+C31+C32+C33</f>
        <v>131643</v>
      </c>
      <c r="D28" s="102">
        <f>D29+D30+D31+D32+D33</f>
        <v>162877</v>
      </c>
      <c r="E28" s="102">
        <f>E29+E30+E31+E32+E33</f>
        <v>12290</v>
      </c>
      <c r="F28" s="102">
        <f>F29+F30+F31+F32+F33</f>
        <v>175167</v>
      </c>
      <c r="G28" s="102">
        <f>G29+G30+G31+G32+G33</f>
        <v>124653</v>
      </c>
      <c r="H28" s="283">
        <f t="shared" si="1"/>
        <v>0.71162376475020983</v>
      </c>
    </row>
    <row r="29" ht="56.25">
      <c r="A29" s="78"/>
      <c r="B29" s="31" t="s">
        <v>95</v>
      </c>
      <c r="C29" s="291">
        <v>128454</v>
      </c>
      <c r="D29" s="95">
        <v>154109</v>
      </c>
      <c r="E29" s="95">
        <v>2523</v>
      </c>
      <c r="F29" s="32">
        <f t="shared" si="0"/>
        <v>156632</v>
      </c>
      <c r="G29" s="32">
        <f>124653-G30-G32-G33</f>
        <v>108522</v>
      </c>
      <c r="H29" s="114">
        <f t="shared" si="1"/>
        <v>0.69284692783083912</v>
      </c>
    </row>
    <row r="30">
      <c r="A30" s="78"/>
      <c r="B30" s="31" t="s">
        <v>96</v>
      </c>
      <c r="C30" s="292">
        <v>3189</v>
      </c>
      <c r="D30" s="95">
        <v>8768</v>
      </c>
      <c r="E30" s="95">
        <v>0</v>
      </c>
      <c r="F30" s="32">
        <f t="shared" si="0"/>
        <v>8768</v>
      </c>
      <c r="G30" s="74">
        <v>6364</v>
      </c>
      <c r="H30" s="114"/>
    </row>
    <row r="31">
      <c r="A31" s="78"/>
      <c r="B31" s="31" t="s">
        <v>97</v>
      </c>
      <c r="C31" s="95"/>
      <c r="D31" s="95"/>
      <c r="E31" s="95"/>
      <c r="F31" s="32">
        <f t="shared" si="0"/>
        <v>0</v>
      </c>
      <c r="G31" s="32"/>
      <c r="H31" s="114"/>
    </row>
    <row r="32">
      <c r="A32" s="78"/>
      <c r="B32" s="31" t="s">
        <v>98</v>
      </c>
      <c r="C32" s="95"/>
      <c r="D32" s="95"/>
      <c r="E32" s="95">
        <v>5988</v>
      </c>
      <c r="F32" s="32">
        <f t="shared" si="0"/>
        <v>5988</v>
      </c>
      <c r="G32" s="32">
        <f>2964+3024</f>
        <v>5988</v>
      </c>
      <c r="H32" s="114"/>
    </row>
    <row r="33">
      <c r="A33" s="78"/>
      <c r="B33" s="31" t="s">
        <v>12</v>
      </c>
      <c r="C33" s="95"/>
      <c r="D33" s="95"/>
      <c r="E33" s="95">
        <v>3779</v>
      </c>
      <c r="F33" s="32">
        <f t="shared" si="0"/>
        <v>3779</v>
      </c>
      <c r="G33" s="74">
        <v>3779</v>
      </c>
      <c r="H33" s="114">
        <f t="shared" si="1"/>
        <v>1</v>
      </c>
    </row>
    <row r="34">
      <c r="A34" s="73" t="s">
        <v>99</v>
      </c>
      <c r="B34" s="129" t="s">
        <v>100</v>
      </c>
      <c r="C34" s="102">
        <f>C35+C36</f>
        <v>11811</v>
      </c>
      <c r="D34" s="102">
        <f>D35+D36</f>
        <v>61411</v>
      </c>
      <c r="E34" s="102">
        <f>E35+E36</f>
        <v>0</v>
      </c>
      <c r="F34" s="102">
        <f>F35+F36</f>
        <v>61411</v>
      </c>
      <c r="G34" s="102">
        <f>G35+G36</f>
        <v>51640</v>
      </c>
      <c r="H34" s="283">
        <f t="shared" si="1"/>
        <v>0.84089169692726062</v>
      </c>
    </row>
    <row r="35">
      <c r="A35" s="80"/>
      <c r="B35" s="31" t="s">
        <v>101</v>
      </c>
      <c r="C35" s="291">
        <v>11811</v>
      </c>
      <c r="D35" s="106">
        <v>61411</v>
      </c>
      <c r="E35" s="95"/>
      <c r="F35" s="32">
        <f t="shared" si="0"/>
        <v>61411</v>
      </c>
      <c r="G35" s="32">
        <v>51640</v>
      </c>
      <c r="H35" s="114">
        <f t="shared" si="1"/>
        <v>0.84089169692726062</v>
      </c>
    </row>
    <row r="36">
      <c r="A36" s="83"/>
      <c r="B36" s="31"/>
      <c r="C36" s="95"/>
      <c r="D36" s="95"/>
      <c r="E36" s="95"/>
      <c r="F36" s="32">
        <f t="shared" si="0"/>
        <v>0</v>
      </c>
      <c r="G36" s="71"/>
      <c r="H36" s="283"/>
    </row>
    <row r="37">
      <c r="A37" s="293" t="s">
        <v>102</v>
      </c>
      <c r="B37" s="129" t="s">
        <v>103</v>
      </c>
      <c r="C37" s="95">
        <f>C38</f>
        <v>0</v>
      </c>
      <c r="D37" s="95"/>
      <c r="E37" s="116">
        <v>7620</v>
      </c>
      <c r="F37" s="118">
        <f t="shared" si="0"/>
        <v>7620</v>
      </c>
      <c r="G37" s="118">
        <f>G38</f>
        <v>7620</v>
      </c>
      <c r="H37" s="283"/>
    </row>
    <row r="38">
      <c r="A38" s="85"/>
      <c r="B38" s="31" t="s">
        <v>13</v>
      </c>
      <c r="C38" s="95"/>
      <c r="D38" s="95"/>
      <c r="E38" s="95">
        <v>7620</v>
      </c>
      <c r="F38" s="32">
        <f t="shared" si="0"/>
        <v>7620</v>
      </c>
      <c r="G38" s="32">
        <v>7620</v>
      </c>
      <c r="H38" s="283"/>
    </row>
    <row r="39">
      <c r="A39" s="293" t="s">
        <v>105</v>
      </c>
      <c r="B39" s="129" t="s">
        <v>106</v>
      </c>
      <c r="C39" s="102">
        <f>C40+C41</f>
        <v>250860</v>
      </c>
      <c r="D39" s="102">
        <f>D40+D41</f>
        <v>250860</v>
      </c>
      <c r="E39" s="102">
        <f>E40+E41</f>
        <v>0</v>
      </c>
      <c r="F39" s="102">
        <f>F40+F41</f>
        <v>250860</v>
      </c>
      <c r="G39" s="102">
        <f>G40+G41</f>
        <v>251012</v>
      </c>
      <c r="H39" s="283">
        <f t="shared" si="1"/>
        <v>1.0006059156501634</v>
      </c>
    </row>
    <row r="40" ht="56.25">
      <c r="A40" s="85"/>
      <c r="B40" s="55" t="s">
        <v>291</v>
      </c>
      <c r="C40" s="95">
        <v>860</v>
      </c>
      <c r="D40" s="95">
        <v>860</v>
      </c>
      <c r="E40" s="95">
        <v>0</v>
      </c>
      <c r="F40" s="32">
        <f t="shared" si="0"/>
        <v>860</v>
      </c>
      <c r="G40" s="32">
        <v>1012</v>
      </c>
      <c r="H40" s="114"/>
    </row>
    <row r="41" ht="37.5">
      <c r="A41" s="85"/>
      <c r="B41" s="55" t="s">
        <v>292</v>
      </c>
      <c r="C41" s="95">
        <v>250000</v>
      </c>
      <c r="D41" s="95">
        <v>250000</v>
      </c>
      <c r="E41" s="95">
        <v>0</v>
      </c>
      <c r="F41" s="32">
        <f t="shared" si="0"/>
        <v>250000</v>
      </c>
      <c r="G41" s="32">
        <v>250000</v>
      </c>
      <c r="H41" s="114">
        <f t="shared" si="1"/>
        <v>1</v>
      </c>
    </row>
    <row r="42">
      <c r="A42" s="85"/>
      <c r="B42" s="129" t="s">
        <v>109</v>
      </c>
      <c r="C42" s="102">
        <f>C9+C16+C21+C23+C28+C34+C37+C39</f>
        <v>1770698</v>
      </c>
      <c r="D42" s="102">
        <f>D9+D16+D21+D23+D28+D34+D37+D39</f>
        <v>1926195</v>
      </c>
      <c r="E42" s="102">
        <f>E9+E16+E21+E23+E28+E34+E37+E39</f>
        <v>46355</v>
      </c>
      <c r="F42" s="102">
        <f>F9+F16+F21+F23+F28+F34+F37+F39</f>
        <v>1972550</v>
      </c>
      <c r="G42" s="102">
        <f>G9+G16+G21+G23+G28+G34+G37+G39</f>
        <v>1652373</v>
      </c>
      <c r="H42" s="283">
        <f t="shared" si="1"/>
        <v>0.83768370890471722</v>
      </c>
    </row>
    <row r="43" ht="39.6" customHeight="1">
      <c r="A43" s="293" t="s">
        <v>110</v>
      </c>
      <c r="B43" s="129" t="s">
        <v>293</v>
      </c>
      <c r="C43" s="294">
        <v>353860</v>
      </c>
      <c r="D43" s="295">
        <v>520766</v>
      </c>
      <c r="E43" s="95">
        <v>0</v>
      </c>
      <c r="F43" s="32">
        <f t="shared" si="0"/>
        <v>520766</v>
      </c>
      <c r="G43" s="32">
        <f>110000+53836+35</f>
        <v>163871</v>
      </c>
      <c r="H43" s="114">
        <f t="shared" si="1"/>
        <v>0.31467300092555966</v>
      </c>
    </row>
    <row r="44" ht="37.5">
      <c r="A44" s="293" t="s">
        <v>112</v>
      </c>
      <c r="B44" s="129" t="s">
        <v>113</v>
      </c>
      <c r="C44" s="291">
        <v>178989</v>
      </c>
      <c r="D44" s="95">
        <v>166524</v>
      </c>
      <c r="E44" s="95">
        <v>-30180</v>
      </c>
      <c r="F44" s="32">
        <f t="shared" si="0"/>
        <v>136344</v>
      </c>
      <c r="G44" s="32">
        <v>136344</v>
      </c>
      <c r="H44" s="114">
        <f t="shared" si="1"/>
        <v>1</v>
      </c>
    </row>
    <row r="45" ht="37.5">
      <c r="A45" s="293" t="s">
        <v>114</v>
      </c>
      <c r="B45" s="129" t="s">
        <v>115</v>
      </c>
      <c r="C45" s="291">
        <v>254011</v>
      </c>
      <c r="D45" s="95">
        <v>254011</v>
      </c>
      <c r="E45" s="95">
        <v>30180</v>
      </c>
      <c r="F45" s="32">
        <f t="shared" si="0"/>
        <v>284191</v>
      </c>
      <c r="G45" s="74">
        <v>284191</v>
      </c>
      <c r="H45" s="114">
        <f t="shared" si="1"/>
        <v>1</v>
      </c>
    </row>
    <row r="46">
      <c r="A46" s="85"/>
      <c r="B46" s="129" t="s">
        <v>116</v>
      </c>
      <c r="C46" s="102">
        <f>C43+C44+C45</f>
        <v>786860</v>
      </c>
      <c r="D46" s="102">
        <f>D43+D44+D45</f>
        <v>941301</v>
      </c>
      <c r="E46" s="102">
        <f>E43+E44+E45</f>
        <v>0</v>
      </c>
      <c r="F46" s="102">
        <f>F43+F44+F45</f>
        <v>941301</v>
      </c>
      <c r="G46" s="102">
        <f>G43+G44+G45</f>
        <v>584406</v>
      </c>
      <c r="H46" s="283">
        <f t="shared" si="1"/>
        <v>0.62084922888640293</v>
      </c>
    </row>
    <row r="47">
      <c r="A47" s="85"/>
      <c r="B47" s="33" t="s">
        <v>119</v>
      </c>
      <c r="C47" s="102">
        <f>C42+C46</f>
        <v>2557558</v>
      </c>
      <c r="D47" s="102">
        <f>D42+D46</f>
        <v>2867496</v>
      </c>
      <c r="E47" s="102">
        <f>E42+E46</f>
        <v>46355</v>
      </c>
      <c r="F47" s="102">
        <f>F42+F46</f>
        <v>2913851</v>
      </c>
      <c r="G47" s="102">
        <f>G42+G46</f>
        <v>2236779</v>
      </c>
      <c r="H47" s="283">
        <f t="shared" si="1"/>
        <v>0.767636711691847</v>
      </c>
      <c r="J47" s="9"/>
    </row>
    <row r="48">
      <c r="A48" s="296"/>
      <c r="B48" s="297"/>
      <c r="C48" s="298"/>
      <c r="D48" s="15"/>
      <c r="E48" s="15"/>
      <c r="F48" s="32">
        <f>'9.  melléklet Hivatal'!F115</f>
        <v>0</v>
      </c>
      <c r="G48" s="71"/>
      <c r="H48" s="71"/>
    </row>
    <row r="49" s="11" customFormat="1" ht="18.75" customHeight="1">
      <c r="A49" s="106"/>
      <c r="B49" s="106"/>
      <c r="C49" s="61" t="s">
        <v>62</v>
      </c>
      <c r="D49" s="61"/>
      <c r="E49" s="61"/>
      <c r="F49" s="61"/>
      <c r="G49" s="32"/>
      <c r="H49" s="32"/>
    </row>
    <row r="50" s="12" customFormat="1" ht="75">
      <c r="A50" s="299"/>
      <c r="B50" s="299" t="s">
        <v>294</v>
      </c>
      <c r="C50" s="62" t="s">
        <v>64</v>
      </c>
      <c r="D50" s="63" t="s">
        <v>65</v>
      </c>
      <c r="E50" s="63" t="s">
        <v>66</v>
      </c>
      <c r="F50" s="63" t="s">
        <v>67</v>
      </c>
      <c r="G50" s="64" t="s">
        <v>68</v>
      </c>
      <c r="H50" s="63" t="s">
        <v>69</v>
      </c>
    </row>
    <row r="51">
      <c r="A51" s="83" t="s">
        <v>70</v>
      </c>
      <c r="B51" s="300" t="s">
        <v>122</v>
      </c>
      <c r="C51" s="71">
        <f>C52+C53+C54+C57+C58</f>
        <v>808859</v>
      </c>
      <c r="D51" s="71">
        <f>D52+D53+D54+D57+D58</f>
        <v>889575</v>
      </c>
      <c r="E51" s="71">
        <f>E52+E53+E54+E57+E58</f>
        <v>14166</v>
      </c>
      <c r="F51" s="71">
        <f>F52+F53+F54+F57+F58</f>
        <v>903741</v>
      </c>
      <c r="G51" s="71">
        <f>G52+G53+G54+G57+G58</f>
        <v>511837</v>
      </c>
      <c r="H51" s="283">
        <f>G51/F51</f>
        <v>0.56635363450369081</v>
      </c>
    </row>
    <row r="52">
      <c r="A52" s="94"/>
      <c r="B52" s="301" t="s">
        <v>123</v>
      </c>
      <c r="C52" s="95">
        <v>147262</v>
      </c>
      <c r="D52" s="95">
        <v>136107</v>
      </c>
      <c r="E52" s="95"/>
      <c r="F52" s="74">
        <f t="shared" ref="F52:F62" si="2">D52+E52</f>
        <v>136107</v>
      </c>
      <c r="G52" s="32">
        <v>105462</v>
      </c>
      <c r="H52" s="114">
        <f>G52/F52</f>
        <v>0.7748462606625669</v>
      </c>
    </row>
    <row r="53" ht="37.5">
      <c r="A53" s="85"/>
      <c r="B53" s="53" t="s">
        <v>124</v>
      </c>
      <c r="C53" s="95">
        <v>19942</v>
      </c>
      <c r="D53" s="95">
        <v>18492</v>
      </c>
      <c r="E53" s="95"/>
      <c r="F53" s="74">
        <f t="shared" si="2"/>
        <v>18492</v>
      </c>
      <c r="G53" s="32">
        <v>14530</v>
      </c>
      <c r="H53" s="114">
        <f t="shared" ref="H53:H79" si="3">G53/F53</f>
        <v>0.78574518710793861</v>
      </c>
    </row>
    <row r="54">
      <c r="A54" s="85"/>
      <c r="B54" s="53" t="s">
        <v>125</v>
      </c>
      <c r="C54" s="95">
        <v>567962</v>
      </c>
      <c r="D54" s="95">
        <v>640974</v>
      </c>
      <c r="E54" s="95">
        <v>13355</v>
      </c>
      <c r="F54" s="74">
        <f t="shared" si="2"/>
        <v>654329</v>
      </c>
      <c r="G54" s="74">
        <v>373716</v>
      </c>
      <c r="H54" s="114">
        <f t="shared" si="3"/>
        <v>0.57114387410614542</v>
      </c>
    </row>
    <row r="55" ht="37.5">
      <c r="A55" s="85"/>
      <c r="B55" s="53" t="s">
        <v>126</v>
      </c>
      <c r="C55" s="302"/>
      <c r="D55" s="95"/>
      <c r="E55" s="95"/>
      <c r="F55" s="74">
        <f t="shared" si="2"/>
        <v>0</v>
      </c>
      <c r="G55" s="32"/>
      <c r="H55" s="114"/>
    </row>
    <row r="56">
      <c r="A56" s="85"/>
      <c r="B56" s="53" t="s">
        <v>127</v>
      </c>
      <c r="C56" s="302"/>
      <c r="D56" s="95"/>
      <c r="E56" s="95"/>
      <c r="F56" s="74">
        <f t="shared" si="2"/>
        <v>0</v>
      </c>
      <c r="G56" s="32"/>
      <c r="H56" s="114"/>
    </row>
    <row r="57">
      <c r="A57" s="85"/>
      <c r="B57" s="53" t="s">
        <v>128</v>
      </c>
      <c r="C57" s="302">
        <v>25045</v>
      </c>
      <c r="D57" s="95">
        <v>23511</v>
      </c>
      <c r="E57" s="95">
        <v>0</v>
      </c>
      <c r="F57" s="74">
        <f t="shared" si="2"/>
        <v>23511</v>
      </c>
      <c r="G57" s="74">
        <v>4191</v>
      </c>
      <c r="H57" s="114">
        <f t="shared" si="3"/>
        <v>0.17825698609161669</v>
      </c>
    </row>
    <row r="58">
      <c r="A58" s="85"/>
      <c r="B58" s="53" t="s">
        <v>129</v>
      </c>
      <c r="C58" s="102">
        <f>C59+C61+C60</f>
        <v>48648</v>
      </c>
      <c r="D58" s="102">
        <f>D59+D61+D60</f>
        <v>70491</v>
      </c>
      <c r="E58" s="102">
        <f>E59+E61+E60</f>
        <v>811</v>
      </c>
      <c r="F58" s="71">
        <f>F59+F60+F61</f>
        <v>71302</v>
      </c>
      <c r="G58" s="102">
        <f>G59+G61+G60</f>
        <v>13938</v>
      </c>
      <c r="H58" s="283">
        <f t="shared" si="3"/>
        <v>0.19547838770300974</v>
      </c>
    </row>
    <row r="59">
      <c r="A59" s="85"/>
      <c r="B59" s="53" t="s">
        <v>130</v>
      </c>
      <c r="C59" s="95">
        <v>31414</v>
      </c>
      <c r="D59" s="95">
        <v>53463</v>
      </c>
      <c r="E59" s="95">
        <f>'A melléklet'!E22</f>
        <v>811</v>
      </c>
      <c r="F59" s="74">
        <f t="shared" si="2"/>
        <v>54274</v>
      </c>
      <c r="G59" s="32"/>
      <c r="H59" s="114">
        <f t="shared" si="3"/>
        <v>0</v>
      </c>
    </row>
    <row r="60" ht="37.5">
      <c r="A60" s="85"/>
      <c r="B60" s="53" t="s">
        <v>131</v>
      </c>
      <c r="C60" s="95">
        <v>17234</v>
      </c>
      <c r="D60" s="95">
        <v>13757</v>
      </c>
      <c r="E60" s="95">
        <v>0</v>
      </c>
      <c r="F60" s="74">
        <f t="shared" si="2"/>
        <v>13757</v>
      </c>
      <c r="G60" s="74">
        <v>10667</v>
      </c>
      <c r="H60" s="114">
        <f t="shared" si="3"/>
        <v>0.77538707567056775</v>
      </c>
    </row>
    <row r="61" ht="37.5">
      <c r="A61" s="85"/>
      <c r="B61" s="53" t="s">
        <v>132</v>
      </c>
      <c r="C61" s="95">
        <v>0</v>
      </c>
      <c r="D61" s="95">
        <v>3271</v>
      </c>
      <c r="E61" s="95"/>
      <c r="F61" s="74">
        <f t="shared" si="2"/>
        <v>3271</v>
      </c>
      <c r="G61" s="32">
        <v>3271</v>
      </c>
      <c r="H61" s="114">
        <f t="shared" si="3"/>
        <v>1</v>
      </c>
    </row>
    <row r="62">
      <c r="A62" s="85"/>
      <c r="B62" s="303"/>
      <c r="C62" s="95"/>
      <c r="D62" s="276"/>
      <c r="E62" s="276"/>
      <c r="F62" s="71">
        <f t="shared" si="2"/>
        <v>0</v>
      </c>
      <c r="G62" s="32"/>
      <c r="H62" s="283"/>
    </row>
    <row r="63" s="12" customFormat="1">
      <c r="A63" s="83" t="s">
        <v>78</v>
      </c>
      <c r="B63" s="300" t="s">
        <v>133</v>
      </c>
      <c r="C63" s="71">
        <f>C64+C67+C68+C71</f>
        <v>838491</v>
      </c>
      <c r="D63" s="71">
        <f>D64+D67+D68+D71</f>
        <v>888091</v>
      </c>
      <c r="E63" s="71">
        <f>E64+E67+E68+E71</f>
        <v>30000</v>
      </c>
      <c r="F63" s="71">
        <f>F64+F67+F68+F71</f>
        <v>918091</v>
      </c>
      <c r="G63" s="71">
        <f>G64+G67+G68+G71</f>
        <v>78113</v>
      </c>
      <c r="H63" s="283">
        <f t="shared" si="3"/>
        <v>0.085081979890882273</v>
      </c>
    </row>
    <row r="64" s="12" customFormat="1">
      <c r="A64" s="94"/>
      <c r="B64" s="54" t="s">
        <v>45</v>
      </c>
      <c r="C64" s="291">
        <v>495713</v>
      </c>
      <c r="D64" s="292">
        <v>553322</v>
      </c>
      <c r="E64" s="95">
        <f>'4_.melléklet'!E55</f>
        <v>22493</v>
      </c>
      <c r="F64" s="74">
        <f t="shared" ref="F64:F81" si="4">D64+E64</f>
        <v>575815</v>
      </c>
      <c r="G64" s="32">
        <v>61138</v>
      </c>
      <c r="H64" s="114">
        <f t="shared" si="3"/>
        <v>0.10617646292646075</v>
      </c>
    </row>
    <row r="65" s="12" customFormat="1" ht="37.5">
      <c r="A65" s="94"/>
      <c r="B65" s="53" t="s">
        <v>295</v>
      </c>
      <c r="C65" s="302"/>
      <c r="D65" s="292"/>
      <c r="E65" s="95"/>
      <c r="F65" s="74">
        <f t="shared" si="4"/>
        <v>0</v>
      </c>
      <c r="G65" s="32"/>
      <c r="H65" s="283"/>
    </row>
    <row r="66" ht="37.5">
      <c r="A66" s="94"/>
      <c r="B66" s="53" t="s">
        <v>296</v>
      </c>
      <c r="C66" s="302"/>
      <c r="D66" s="292"/>
      <c r="E66" s="304"/>
      <c r="F66" s="74">
        <f t="shared" si="4"/>
        <v>0</v>
      </c>
      <c r="G66" s="71"/>
      <c r="H66" s="283"/>
    </row>
    <row r="67">
      <c r="A67" s="85"/>
      <c r="B67" s="53" t="s">
        <v>136</v>
      </c>
      <c r="C67" s="291">
        <v>306375</v>
      </c>
      <c r="D67" s="292">
        <v>318604</v>
      </c>
      <c r="E67" s="95">
        <f>'4_.melléklet'!E19</f>
        <v>366</v>
      </c>
      <c r="F67" s="74">
        <f t="shared" si="4"/>
        <v>318970</v>
      </c>
      <c r="G67" s="32">
        <v>16975</v>
      </c>
      <c r="H67" s="114">
        <f t="shared" si="3"/>
        <v>0.0532181709878672</v>
      </c>
    </row>
    <row r="68" s="12" customFormat="1">
      <c r="A68" s="85"/>
      <c r="B68" s="53" t="s">
        <v>158</v>
      </c>
      <c r="C68" s="302"/>
      <c r="D68" s="292"/>
      <c r="E68" s="31"/>
      <c r="F68" s="74">
        <f t="shared" si="4"/>
        <v>0</v>
      </c>
      <c r="G68" s="32"/>
      <c r="H68" s="283"/>
    </row>
    <row r="69" ht="37.5">
      <c r="A69" s="85"/>
      <c r="B69" s="53" t="s">
        <v>138</v>
      </c>
      <c r="C69" s="302"/>
      <c r="D69" s="305"/>
      <c r="E69" s="31"/>
      <c r="F69" s="74">
        <f t="shared" si="4"/>
        <v>0</v>
      </c>
      <c r="G69" s="71"/>
      <c r="H69" s="283"/>
      <c r="J69" s="306"/>
    </row>
    <row r="70" ht="37.5">
      <c r="A70" s="85"/>
      <c r="B70" s="53" t="s">
        <v>139</v>
      </c>
      <c r="C70" s="302"/>
      <c r="D70" s="292"/>
      <c r="E70" s="31"/>
      <c r="F70" s="74">
        <f t="shared" si="4"/>
        <v>0</v>
      </c>
      <c r="G70" s="32"/>
      <c r="H70" s="283"/>
      <c r="J70" s="306"/>
    </row>
    <row r="71">
      <c r="A71" s="85"/>
      <c r="B71" s="53" t="s">
        <v>22</v>
      </c>
      <c r="C71" s="291">
        <v>36403</v>
      </c>
      <c r="D71" s="95">
        <v>16165</v>
      </c>
      <c r="E71" s="95">
        <f>'A melléklet'!E44</f>
        <v>7141</v>
      </c>
      <c r="F71" s="74">
        <f>D71+E71</f>
        <v>23306</v>
      </c>
      <c r="G71" s="32"/>
      <c r="H71" s="283">
        <f t="shared" si="3"/>
        <v>0</v>
      </c>
    </row>
    <row r="72" s="12" customFormat="1">
      <c r="A72" s="106"/>
      <c r="B72" s="307"/>
      <c r="C72" s="31"/>
      <c r="D72" s="95"/>
      <c r="E72" s="31"/>
      <c r="F72" s="71">
        <f t="shared" si="4"/>
        <v>0</v>
      </c>
      <c r="G72" s="71"/>
      <c r="H72" s="283"/>
    </row>
    <row r="73" s="12" customFormat="1" ht="19.5">
      <c r="A73" s="83"/>
      <c r="B73" s="308" t="s">
        <v>140</v>
      </c>
      <c r="C73" s="71">
        <f>C51+C63</f>
        <v>1647350</v>
      </c>
      <c r="D73" s="71">
        <f>D51+D63</f>
        <v>1777666</v>
      </c>
      <c r="E73" s="71">
        <f>E51+E63</f>
        <v>44166</v>
      </c>
      <c r="F73" s="71">
        <f t="shared" si="4"/>
        <v>1821832</v>
      </c>
      <c r="G73" s="71">
        <f>G51+G63</f>
        <v>589950</v>
      </c>
      <c r="H73" s="283">
        <f t="shared" si="3"/>
        <v>0.3238223941614814</v>
      </c>
    </row>
    <row r="74" s="12" customFormat="1" ht="19.5">
      <c r="A74" s="83"/>
      <c r="B74" s="308"/>
      <c r="C74" s="309"/>
      <c r="D74" s="31"/>
      <c r="E74" s="31"/>
      <c r="F74" s="71">
        <f t="shared" si="4"/>
        <v>0</v>
      </c>
      <c r="G74" s="32"/>
      <c r="H74" s="283"/>
    </row>
    <row r="75" s="12" customFormat="1">
      <c r="A75" s="83" t="s">
        <v>84</v>
      </c>
      <c r="B75" s="300" t="s">
        <v>18</v>
      </c>
      <c r="C75" s="71">
        <f>C76+C77</f>
        <v>910208</v>
      </c>
      <c r="D75" s="71">
        <f>D76+D77</f>
        <v>1089830</v>
      </c>
      <c r="E75" s="71">
        <f>E76+E77</f>
        <v>2189</v>
      </c>
      <c r="F75" s="71">
        <f t="shared" si="4"/>
        <v>1092019</v>
      </c>
      <c r="G75" s="71">
        <f>G76+G77</f>
        <v>798632</v>
      </c>
      <c r="H75" s="283">
        <f t="shared" si="3"/>
        <v>0.7313352606502268</v>
      </c>
    </row>
    <row r="76" s="12" customFormat="1">
      <c r="A76" s="94"/>
      <c r="B76" s="301" t="s">
        <v>297</v>
      </c>
      <c r="C76" s="32">
        <v>31247</v>
      </c>
      <c r="D76" s="32">
        <v>198153</v>
      </c>
      <c r="E76" s="32">
        <v>0</v>
      </c>
      <c r="F76" s="74">
        <f t="shared" si="4"/>
        <v>198153</v>
      </c>
      <c r="G76" s="32">
        <f>56905+31281+110000</f>
        <v>198186</v>
      </c>
      <c r="H76" s="114">
        <f t="shared" si="3"/>
        <v>1.000166537978229</v>
      </c>
    </row>
    <row r="77" ht="35.1" customHeight="1">
      <c r="A77" s="85"/>
      <c r="B77" s="301" t="s">
        <v>118</v>
      </c>
      <c r="C77" s="95">
        <v>878961</v>
      </c>
      <c r="D77" s="95">
        <v>891677</v>
      </c>
      <c r="E77" s="95">
        <f>'9.  melléklet Hivatal'!E42+'10. melléklet Isaszegi Héts'!E42+'11.  melléklet Isaszegi Bóbi'!E42+'12. mell. Isaszegi Humánszol'!E42+'13.  mellékletMűvelődési ház'!E42+'14. melléklet Könyvtár'!E42+'15.melléklet IVÜSZ'!E42+'16. melléklet Bölcsőde'!E42</f>
        <v>2189</v>
      </c>
      <c r="F77" s="74">
        <f t="shared" si="4"/>
        <v>893866</v>
      </c>
      <c r="G77" s="32">
        <v>600446</v>
      </c>
      <c r="H77" s="114">
        <f t="shared" si="3"/>
        <v>0.67174050696636856</v>
      </c>
    </row>
    <row r="78">
      <c r="A78" s="103"/>
      <c r="B78" s="141" t="s">
        <v>142</v>
      </c>
      <c r="C78" s="71">
        <f>C51+C63+C75</f>
        <v>2557558</v>
      </c>
      <c r="D78" s="71">
        <f>D51+D63+D75</f>
        <v>2867496</v>
      </c>
      <c r="E78" s="71">
        <f>E51+E63+E75</f>
        <v>46355</v>
      </c>
      <c r="F78" s="71">
        <f t="shared" si="4"/>
        <v>2913851</v>
      </c>
      <c r="G78" s="71">
        <f>G51+G63+G75</f>
        <v>1388582</v>
      </c>
      <c r="H78" s="283">
        <f t="shared" si="3"/>
        <v>0.47654530036024489</v>
      </c>
      <c r="K78" s="9"/>
    </row>
    <row r="79">
      <c r="B79" s="307" t="s">
        <v>298</v>
      </c>
      <c r="C79" s="95">
        <f>C78-C77</f>
        <v>1678597</v>
      </c>
      <c r="D79" s="95">
        <f>D78-D77</f>
        <v>1975819</v>
      </c>
      <c r="E79" s="95">
        <f>E78-E77</f>
        <v>44166</v>
      </c>
      <c r="F79" s="74">
        <f t="shared" si="4"/>
        <v>2019985</v>
      </c>
      <c r="G79" s="95">
        <f>G78-G77</f>
        <v>788136</v>
      </c>
      <c r="H79" s="114">
        <f t="shared" si="3"/>
        <v>0.39016923392995495</v>
      </c>
    </row>
    <row r="80">
      <c r="A80" s="109"/>
      <c r="B80" s="110" t="s">
        <v>144</v>
      </c>
      <c r="C80" s="310">
        <v>13</v>
      </c>
      <c r="D80" s="310">
        <v>9</v>
      </c>
      <c r="E80" s="310">
        <v>0</v>
      </c>
      <c r="F80" s="310">
        <f t="shared" si="4"/>
        <v>9</v>
      </c>
      <c r="G80" s="32"/>
      <c r="H80" s="283"/>
    </row>
    <row r="81">
      <c r="A81" s="109"/>
      <c r="B81" s="110" t="s">
        <v>145</v>
      </c>
      <c r="C81" s="310">
        <v>3</v>
      </c>
      <c r="D81" s="310">
        <v>3</v>
      </c>
      <c r="E81" s="310"/>
      <c r="F81" s="310">
        <f t="shared" si="4"/>
        <v>3</v>
      </c>
      <c r="G81" s="71"/>
      <c r="H81" s="283"/>
    </row>
    <row r="82">
      <c r="B82" s="307"/>
      <c r="C82" s="106">
        <f>C47-C78</f>
        <v>0</v>
      </c>
      <c r="D82" s="106">
        <f>D47-D78</f>
        <v>0</v>
      </c>
      <c r="E82" s="9">
        <f>E47-E78</f>
        <v>0</v>
      </c>
      <c r="F82" s="9">
        <f>F47-F78</f>
        <v>0</v>
      </c>
      <c r="G82" s="11"/>
    </row>
    <row r="83">
      <c r="A83" s="311"/>
      <c r="B83" s="312" t="s">
        <v>299</v>
      </c>
      <c r="C83" s="311" t="s">
        <v>59</v>
      </c>
    </row>
    <row r="84">
      <c r="A84" s="311" t="s">
        <v>300</v>
      </c>
      <c r="B84" s="312"/>
      <c r="C84" s="311"/>
    </row>
    <row r="85">
      <c r="A85" s="311">
        <v>2</v>
      </c>
      <c r="B85" s="312" t="s">
        <v>301</v>
      </c>
      <c r="C85" s="313">
        <f>130000/128*100*2/1000</f>
        <v>203.125</v>
      </c>
    </row>
    <row r="86">
      <c r="A86" s="311"/>
      <c r="B86" s="312" t="s">
        <v>302</v>
      </c>
      <c r="C86" s="313">
        <f>C85*0.28</f>
        <v>56.875000000000007</v>
      </c>
    </row>
    <row r="87">
      <c r="A87" s="314" t="s">
        <v>303</v>
      </c>
      <c r="B87" s="312" t="s">
        <v>304</v>
      </c>
      <c r="C87" s="313">
        <f>231900/128*100*2/1000</f>
        <v>362.34375</v>
      </c>
    </row>
    <row r="88">
      <c r="A88" s="314"/>
      <c r="B88" s="312" t="s">
        <v>302</v>
      </c>
      <c r="C88" s="313">
        <f>C87*0.28</f>
        <v>101.45625000000001</v>
      </c>
    </row>
    <row r="89">
      <c r="A89" s="315">
        <v>5</v>
      </c>
      <c r="B89" s="312" t="s">
        <v>305</v>
      </c>
      <c r="C89" s="313">
        <f>130/128*100*5</f>
        <v>507.8125</v>
      </c>
    </row>
    <row r="90">
      <c r="A90" s="311"/>
      <c r="B90" s="312" t="s">
        <v>302</v>
      </c>
      <c r="C90" s="313">
        <f>C89*0.28</f>
        <v>142.1875</v>
      </c>
    </row>
    <row r="91">
      <c r="A91" s="315">
        <v>2</v>
      </c>
      <c r="B91" s="312" t="s">
        <v>306</v>
      </c>
      <c r="C91" s="311">
        <f>72*2</f>
        <v>144</v>
      </c>
    </row>
    <row r="92">
      <c r="A92" s="311"/>
      <c r="B92" s="312" t="s">
        <v>302</v>
      </c>
      <c r="C92" s="313">
        <f>C91*0.28</f>
        <v>40.320000000000007</v>
      </c>
    </row>
    <row r="93">
      <c r="A93" s="311">
        <v>3</v>
      </c>
      <c r="B93" s="312" t="s">
        <v>307</v>
      </c>
      <c r="C93" s="313">
        <v>216</v>
      </c>
    </row>
    <row r="94">
      <c r="A94" s="311"/>
      <c r="B94" s="312" t="s">
        <v>302</v>
      </c>
      <c r="C94" s="313">
        <v>60</v>
      </c>
    </row>
    <row r="95">
      <c r="A95" s="316">
        <f>SUM(A85:A94)</f>
        <v>12</v>
      </c>
      <c r="B95" s="317" t="s">
        <v>308</v>
      </c>
      <c r="C95" s="318">
        <f>SUM(C85:C94)</f>
        <v>1834.1199999999999</v>
      </c>
    </row>
    <row r="96">
      <c r="A96" s="311"/>
      <c r="B96" s="312"/>
      <c r="C96" s="311"/>
    </row>
    <row r="97" ht="36">
      <c r="A97" s="311"/>
      <c r="B97" s="312" t="s">
        <v>309</v>
      </c>
      <c r="C97" s="313">
        <f>C87+C89+C91+C85+C93</f>
        <v>1433.28125</v>
      </c>
    </row>
    <row r="98" ht="36">
      <c r="A98" s="311"/>
      <c r="B98" s="312" t="s">
        <v>310</v>
      </c>
      <c r="C98" s="313">
        <f>C88+C90+C92+C86+C94</f>
        <v>400.83875</v>
      </c>
    </row>
    <row r="99">
      <c r="A99" s="311"/>
      <c r="B99" s="317" t="s">
        <v>308</v>
      </c>
      <c r="C99" s="318">
        <f>SUM(C97:C98)</f>
        <v>1834.1199999999999</v>
      </c>
    </row>
    <row r="100">
      <c r="A100" s="311"/>
      <c r="B100" s="311"/>
      <c r="C100" s="311"/>
    </row>
  </sheetData>
  <sheetProtection selectLockedCells="1" selectUnlockedCells="1"/>
  <mergeCells count="3">
    <mergeCell ref="C7:F7"/>
    <mergeCell ref="C49:F49"/>
    <mergeCell ref="G7:H7"/>
  </mergeCells>
  <pageMargins left="0.7479166" right="0.7479166" top="0.9840278" bottom="0.9840278" header="0.5118055" footer="0.5118055"/>
  <pageSetup r:id="rId1" paperSize="9" orientation="portrait" horizontalDpi="300" verticalDpi="300" scale="30"/>
  <headerFooter alignWithMargins="0"/>
  <rowBreaks count="1" manualBreakCount="1">
    <brk id="47" man="1"/>
  </rowBreaks>
</worksheet>
</file>

<file path=xl/worksheets/sheet13.xml><?xml version="1.0" encoding="utf-8"?>
<worksheet xmlns:r="http://schemas.openxmlformats.org/officeDocument/2006/relationships" xmlns="http://schemas.openxmlformats.org/spreadsheetml/2006/main">
  <sheetViews>
    <sheetView view="pageBreakPreview" zoomScale="68" zoomScaleNormal="75" zoomScaleSheetLayoutView="68" workbookViewId="0" topLeftCell="A46">
      <selection activeCell="H42" sqref="H42"/>
    </sheetView>
  </sheetViews>
  <sheetFormatPr defaultColWidth="9.140625" defaultRowHeight="18.75"/>
  <cols>
    <col min="1" max="1" width="10.71094" style="106" bestFit="1" customWidth="1"/>
    <col min="2" max="2" width="98.14063" style="106" customWidth="1"/>
    <col min="3" max="3" width="57.28516" style="106" customWidth="1"/>
    <col min="4" max="4" width="22.14063" style="106" customWidth="1"/>
    <col min="5" max="5" width="21.85547" style="106" customWidth="1"/>
    <col min="6" max="6" width="16.57031" style="106" customWidth="1"/>
    <col min="7" max="7" width="16.42578" style="106" customWidth="1"/>
    <col min="8" max="8" width="18.14063" style="106" customWidth="1"/>
    <col min="9" max="16384" width="9.140625" style="106"/>
  </cols>
  <sheetData>
    <row r="1" s="9" customFormat="1">
      <c r="B1" s="319"/>
      <c r="C1" s="275" t="s">
        <v>311</v>
      </c>
    </row>
    <row r="2" s="10" customFormat="1">
      <c r="A2" s="276"/>
      <c r="B2" s="277" t="s">
        <v>312</v>
      </c>
      <c r="C2" s="320" t="s">
        <v>313</v>
      </c>
      <c r="D2" s="12"/>
      <c r="E2" s="12"/>
      <c r="F2" s="12"/>
      <c r="G2" s="12"/>
    </row>
    <row r="3" s="10" customFormat="1">
      <c r="A3" s="279"/>
      <c r="B3" s="277" t="s">
        <v>314</v>
      </c>
      <c r="C3" s="321"/>
      <c r="D3" s="12"/>
      <c r="E3" s="12"/>
      <c r="F3" s="12"/>
      <c r="G3" s="12"/>
    </row>
    <row r="4" s="10" customFormat="1" ht="19.5">
      <c r="C4" s="146" t="s">
        <v>175</v>
      </c>
      <c r="D4" s="12"/>
      <c r="E4" s="12"/>
      <c r="F4" s="12"/>
      <c r="G4" s="12"/>
    </row>
    <row r="5">
      <c r="A5" s="276"/>
      <c r="B5" s="281" t="s">
        <v>287</v>
      </c>
      <c r="C5" s="281" t="s">
        <v>288</v>
      </c>
      <c r="D5" s="12"/>
      <c r="E5" s="12"/>
      <c r="F5" s="12"/>
      <c r="G5" s="11"/>
    </row>
    <row r="6" s="11" customFormat="1">
      <c r="A6" s="276"/>
      <c r="B6" s="276"/>
      <c r="C6" s="276">
        <v>2023</v>
      </c>
      <c r="D6" s="276"/>
      <c r="E6" s="276"/>
      <c r="F6" s="276"/>
      <c r="G6" s="12"/>
    </row>
    <row r="7" s="11" customFormat="1" ht="75">
      <c r="A7" s="282"/>
      <c r="B7" s="282" t="s">
        <v>289</v>
      </c>
      <c r="C7" s="62" t="s">
        <v>64</v>
      </c>
      <c r="D7" s="63" t="s">
        <v>65</v>
      </c>
      <c r="E7" s="63" t="s">
        <v>66</v>
      </c>
      <c r="F7" s="63" t="s">
        <v>67</v>
      </c>
      <c r="G7" s="64" t="s">
        <v>68</v>
      </c>
      <c r="H7" s="63" t="s">
        <v>69</v>
      </c>
    </row>
    <row r="8" s="12" customFormat="1">
      <c r="A8" s="276" t="s">
        <v>70</v>
      </c>
      <c r="B8" s="33" t="s">
        <v>71</v>
      </c>
      <c r="C8" s="71">
        <f>C9+C10+C11+C12+C13+C14</f>
        <v>0</v>
      </c>
      <c r="D8" s="71">
        <f>D9+D10+D11+D12+D13+D14</f>
        <v>0</v>
      </c>
      <c r="E8" s="71">
        <f>E9+E10+E11+E12+E13+E14</f>
        <v>0</v>
      </c>
      <c r="F8" s="71">
        <f>F9+F10+F11+F12+F13+F14</f>
        <v>0</v>
      </c>
    </row>
    <row r="9" s="12" customFormat="1" ht="19.5">
      <c r="A9" s="69"/>
      <c r="B9" s="31" t="s">
        <v>72</v>
      </c>
      <c r="C9" s="71"/>
      <c r="D9" s="31"/>
      <c r="E9" s="31"/>
      <c r="F9" s="32">
        <f t="shared" ref="F9:F14" si="0">SUM(C9:E9)</f>
        <v>0</v>
      </c>
      <c r="G9" s="71"/>
      <c r="H9" s="71"/>
    </row>
    <row r="10" s="12" customFormat="1">
      <c r="A10" s="78"/>
      <c r="B10" s="31" t="s">
        <v>73</v>
      </c>
      <c r="C10" s="95"/>
      <c r="D10" s="276"/>
      <c r="E10" s="276"/>
      <c r="F10" s="32">
        <f t="shared" si="0"/>
        <v>0</v>
      </c>
      <c r="G10" s="32"/>
      <c r="H10" s="32"/>
    </row>
    <row r="11" s="12" customFormat="1">
      <c r="A11" s="78"/>
      <c r="B11" s="31" t="s">
        <v>74</v>
      </c>
      <c r="C11" s="95"/>
      <c r="D11" s="304"/>
      <c r="E11" s="304"/>
      <c r="F11" s="32">
        <f t="shared" si="0"/>
        <v>0</v>
      </c>
      <c r="G11" s="32"/>
      <c r="H11" s="32"/>
    </row>
    <row r="12" s="12" customFormat="1">
      <c r="A12" s="78"/>
      <c r="B12" s="31" t="s">
        <v>75</v>
      </c>
      <c r="C12" s="95"/>
      <c r="D12" s="31"/>
      <c r="E12" s="31"/>
      <c r="F12" s="32">
        <f t="shared" si="0"/>
        <v>0</v>
      </c>
      <c r="G12" s="71"/>
      <c r="H12" s="71"/>
    </row>
    <row r="13" s="12" customFormat="1">
      <c r="A13" s="78"/>
      <c r="B13" s="31" t="s">
        <v>147</v>
      </c>
      <c r="C13" s="95"/>
      <c r="D13" s="31"/>
      <c r="E13" s="31"/>
      <c r="F13" s="32">
        <f t="shared" si="0"/>
        <v>0</v>
      </c>
      <c r="G13" s="32"/>
      <c r="H13" s="32"/>
    </row>
    <row r="14" s="12" customFormat="1">
      <c r="A14" s="78"/>
      <c r="B14" s="31" t="s">
        <v>77</v>
      </c>
      <c r="C14" s="95"/>
      <c r="D14" s="304"/>
      <c r="E14" s="304"/>
      <c r="F14" s="32">
        <f t="shared" si="0"/>
        <v>0</v>
      </c>
      <c r="G14" s="32"/>
      <c r="H14" s="32"/>
    </row>
    <row r="15">
      <c r="A15" s="78" t="s">
        <v>78</v>
      </c>
      <c r="B15" s="33" t="s">
        <v>79</v>
      </c>
      <c r="C15" s="95">
        <f>C16+C17+C18+C19</f>
        <v>0</v>
      </c>
      <c r="D15" s="95">
        <f>D16+D17+D18+D19</f>
        <v>0</v>
      </c>
      <c r="E15" s="102">
        <f>E16+E17+E18+E19</f>
        <v>0</v>
      </c>
      <c r="F15" s="102">
        <f>F16+F17+F18+F19</f>
        <v>0</v>
      </c>
      <c r="G15" s="71">
        <f>SUM(G18)</f>
        <v>0</v>
      </c>
      <c r="H15" s="283"/>
    </row>
    <row r="16" ht="19.5">
      <c r="A16" s="69"/>
      <c r="B16" s="31" t="s">
        <v>80</v>
      </c>
      <c r="C16" s="71"/>
      <c r="D16" s="304"/>
      <c r="E16" s="304"/>
      <c r="F16" s="322">
        <f>SUM(C16:E16)</f>
        <v>0</v>
      </c>
      <c r="G16" s="32"/>
      <c r="H16" s="283"/>
    </row>
    <row r="17" s="12" customFormat="1">
      <c r="A17" s="78"/>
      <c r="B17" s="31" t="s">
        <v>166</v>
      </c>
      <c r="C17" s="95"/>
      <c r="D17" s="304"/>
      <c r="E17" s="95"/>
      <c r="F17" s="322">
        <f>SUM(C17:E17)</f>
        <v>0</v>
      </c>
      <c r="G17" s="32"/>
      <c r="H17" s="283"/>
    </row>
    <row r="18">
      <c r="A18" s="78"/>
      <c r="B18" s="70" t="s">
        <v>81</v>
      </c>
      <c r="C18" s="95"/>
      <c r="D18" s="31"/>
      <c r="E18" s="74">
        <v>0</v>
      </c>
      <c r="F18" s="74">
        <f>SUM(C18:E18)</f>
        <v>0</v>
      </c>
      <c r="G18" s="74"/>
      <c r="H18" s="283"/>
    </row>
    <row r="19">
      <c r="A19" s="78"/>
      <c r="B19" s="31" t="s">
        <v>83</v>
      </c>
      <c r="C19" s="95"/>
      <c r="D19" s="31"/>
      <c r="E19" s="31"/>
      <c r="F19" s="322">
        <f>SUM(C19:E19)</f>
        <v>0</v>
      </c>
      <c r="G19" s="32"/>
      <c r="H19" s="32"/>
    </row>
    <row r="20">
      <c r="A20" s="73" t="s">
        <v>84</v>
      </c>
      <c r="B20" s="129" t="s">
        <v>85</v>
      </c>
      <c r="C20" s="95">
        <f>C21</f>
        <v>0</v>
      </c>
      <c r="D20" s="95">
        <f>D21</f>
        <v>0</v>
      </c>
      <c r="E20" s="95">
        <f>E21</f>
        <v>0</v>
      </c>
      <c r="F20" s="95">
        <f>F21</f>
        <v>0</v>
      </c>
      <c r="G20" s="32"/>
      <c r="H20" s="32"/>
    </row>
    <row r="21">
      <c r="A21" s="78"/>
      <c r="B21" s="286" t="s">
        <v>315</v>
      </c>
      <c r="C21" s="95"/>
      <c r="D21" s="31"/>
      <c r="E21" s="31"/>
      <c r="F21" s="32">
        <f>SUM(C21:E21)</f>
        <v>0</v>
      </c>
      <c r="G21" s="71"/>
      <c r="H21" s="71"/>
    </row>
    <row r="22">
      <c r="A22" s="73" t="s">
        <v>87</v>
      </c>
      <c r="B22" s="129" t="s">
        <v>88</v>
      </c>
      <c r="C22" s="102">
        <f>C23+C24+C25+C26</f>
        <v>0</v>
      </c>
      <c r="D22" s="116">
        <v>13</v>
      </c>
      <c r="E22" s="95">
        <f>E23+E24+E25+E26</f>
        <v>0</v>
      </c>
      <c r="F22" s="102">
        <f>SUM(F23:F26)</f>
        <v>13</v>
      </c>
      <c r="G22" s="118">
        <f>SUM(G23:G26)</f>
        <v>13</v>
      </c>
      <c r="H22" s="32"/>
    </row>
    <row r="23" s="12" customFormat="1">
      <c r="A23" s="78"/>
      <c r="B23" s="55" t="s">
        <v>89</v>
      </c>
      <c r="C23" s="95"/>
      <c r="D23" s="304"/>
      <c r="E23" s="304"/>
      <c r="F23" s="322">
        <f>SUM(C23:E23)</f>
        <v>0</v>
      </c>
      <c r="G23" s="32"/>
      <c r="H23" s="32"/>
    </row>
    <row r="24" s="12" customFormat="1">
      <c r="A24" s="80"/>
      <c r="B24" s="55" t="s">
        <v>90</v>
      </c>
      <c r="C24" s="95"/>
      <c r="D24" s="31"/>
      <c r="E24" s="31"/>
      <c r="F24" s="322">
        <f>SUM(C24:E24)</f>
        <v>0</v>
      </c>
      <c r="G24" s="71"/>
      <c r="H24" s="71"/>
    </row>
    <row r="25" s="12" customFormat="1">
      <c r="A25" s="78"/>
      <c r="B25" s="55" t="s">
        <v>91</v>
      </c>
      <c r="C25" s="102"/>
      <c r="D25" s="31"/>
      <c r="E25" s="31"/>
      <c r="F25" s="322">
        <f>SUM(C25:E25)</f>
        <v>0</v>
      </c>
      <c r="G25" s="32"/>
      <c r="H25" s="32"/>
    </row>
    <row r="26" s="12" customFormat="1" ht="56.25">
      <c r="A26" s="69"/>
      <c r="B26" s="55" t="s">
        <v>92</v>
      </c>
      <c r="C26" s="32"/>
      <c r="D26" s="323">
        <v>13</v>
      </c>
      <c r="E26" s="304"/>
      <c r="F26" s="74">
        <f>SUM(C26:E26)</f>
        <v>13</v>
      </c>
      <c r="G26" s="32">
        <v>13</v>
      </c>
      <c r="H26" s="32"/>
    </row>
    <row r="27">
      <c r="A27" s="73" t="s">
        <v>93</v>
      </c>
      <c r="B27" s="290" t="s">
        <v>94</v>
      </c>
      <c r="C27" s="102">
        <f>C28+C29+C30+C31+C32</f>
        <v>2391</v>
      </c>
      <c r="D27" s="102">
        <f>D28+D29+D30+D31+D32</f>
        <v>2504</v>
      </c>
      <c r="E27" s="102">
        <f>E28+E29+E30+E31+E32</f>
        <v>0</v>
      </c>
      <c r="F27" s="102">
        <f>F28+F29+F30+F31+F32</f>
        <v>2504</v>
      </c>
      <c r="G27" s="102">
        <f>G28+G29+G30+G31+G32</f>
        <v>1195</v>
      </c>
      <c r="H27" s="283">
        <f>G27/F27</f>
        <v>0.47723642172523961</v>
      </c>
    </row>
    <row r="28" ht="37.5">
      <c r="A28" s="78"/>
      <c r="B28" s="31" t="s">
        <v>95</v>
      </c>
      <c r="C28" s="95">
        <v>2391</v>
      </c>
      <c r="D28" s="95">
        <v>2391</v>
      </c>
      <c r="E28" s="95"/>
      <c r="F28" s="95">
        <f>D28+E28</f>
        <v>2391</v>
      </c>
      <c r="G28" s="32">
        <v>1077</v>
      </c>
      <c r="H28" s="114">
        <f>G28/F28</f>
        <v>0.4504391468005019</v>
      </c>
    </row>
    <row r="29">
      <c r="A29" s="78"/>
      <c r="B29" s="31" t="s">
        <v>96</v>
      </c>
      <c r="C29" s="95"/>
      <c r="D29" s="304">
        <v>22</v>
      </c>
      <c r="E29" s="304"/>
      <c r="F29" s="95">
        <f>C29+D29+E29</f>
        <v>22</v>
      </c>
      <c r="G29" s="32">
        <v>22</v>
      </c>
      <c r="H29" s="114"/>
    </row>
    <row r="30">
      <c r="A30" s="78"/>
      <c r="B30" s="31" t="s">
        <v>97</v>
      </c>
      <c r="C30" s="95"/>
      <c r="D30" s="31"/>
      <c r="E30" s="31"/>
      <c r="F30" s="95">
        <f>C30+D30+E30</f>
        <v>0</v>
      </c>
      <c r="G30" s="71"/>
      <c r="H30" s="114"/>
    </row>
    <row r="31" s="11" customFormat="1">
      <c r="A31" s="78"/>
      <c r="B31" s="31" t="s">
        <v>98</v>
      </c>
      <c r="C31" s="95"/>
      <c r="D31" s="31"/>
      <c r="E31" s="31"/>
      <c r="F31" s="95">
        <f>C31+D31+E31</f>
        <v>0</v>
      </c>
      <c r="G31" s="32"/>
      <c r="H31" s="114"/>
    </row>
    <row r="32" s="12" customFormat="1">
      <c r="A32" s="78"/>
      <c r="B32" s="31" t="s">
        <v>12</v>
      </c>
      <c r="C32" s="95"/>
      <c r="D32" s="31">
        <v>91</v>
      </c>
      <c r="E32" s="31"/>
      <c r="F32" s="95">
        <f>C32+D32+E32</f>
        <v>91</v>
      </c>
      <c r="G32" s="32">
        <v>96</v>
      </c>
      <c r="H32" s="114"/>
    </row>
    <row r="33">
      <c r="A33" s="73" t="s">
        <v>99</v>
      </c>
      <c r="B33" s="129" t="s">
        <v>100</v>
      </c>
      <c r="C33" s="95">
        <f>C34+C35</f>
        <v>0</v>
      </c>
      <c r="D33" s="31"/>
      <c r="E33" s="31"/>
      <c r="F33" s="95">
        <f>SUM(F34:F35)</f>
        <v>0</v>
      </c>
      <c r="G33" s="71"/>
      <c r="H33" s="114"/>
    </row>
    <row r="34">
      <c r="A34" s="80"/>
      <c r="B34" s="31" t="s">
        <v>101</v>
      </c>
      <c r="C34" s="95"/>
      <c r="D34" s="276"/>
      <c r="E34" s="276"/>
      <c r="F34" s="95">
        <f>C34+D34+E34</f>
        <v>0</v>
      </c>
      <c r="G34" s="32"/>
      <c r="H34" s="114"/>
    </row>
    <row r="35">
      <c r="A35" s="83"/>
      <c r="B35" s="31" t="s">
        <v>316</v>
      </c>
      <c r="C35" s="71"/>
      <c r="D35" s="304"/>
      <c r="E35" s="304"/>
      <c r="F35" s="95">
        <f>C35+D35+E35</f>
        <v>0</v>
      </c>
      <c r="G35" s="32"/>
      <c r="H35" s="114"/>
    </row>
    <row r="36">
      <c r="A36" s="293" t="s">
        <v>102</v>
      </c>
      <c r="B36" s="129" t="s">
        <v>103</v>
      </c>
      <c r="C36" s="32">
        <f>C37</f>
        <v>0</v>
      </c>
      <c r="D36" s="31"/>
      <c r="E36" s="31"/>
      <c r="F36" s="95">
        <f>F37</f>
        <v>0</v>
      </c>
      <c r="G36" s="71">
        <f>G37</f>
        <v>0</v>
      </c>
      <c r="H36" s="114"/>
    </row>
    <row r="37">
      <c r="A37" s="85"/>
      <c r="B37" s="31" t="s">
        <v>13</v>
      </c>
      <c r="C37" s="95"/>
      <c r="D37" s="31"/>
      <c r="E37" s="31"/>
      <c r="F37" s="95">
        <f>C37+D37+E37</f>
        <v>0</v>
      </c>
      <c r="G37" s="32"/>
      <c r="H37" s="114"/>
    </row>
    <row r="38">
      <c r="A38" s="293" t="s">
        <v>105</v>
      </c>
      <c r="B38" s="129" t="s">
        <v>106</v>
      </c>
      <c r="C38" s="95">
        <f>C39+C40</f>
        <v>0</v>
      </c>
      <c r="D38" s="304"/>
      <c r="E38" s="304"/>
      <c r="F38" s="95">
        <f>SUM(F39:F40)</f>
        <v>0</v>
      </c>
      <c r="G38" s="32"/>
      <c r="H38" s="114"/>
    </row>
    <row r="39" s="12" customFormat="1" ht="37.5">
      <c r="A39" s="85"/>
      <c r="B39" s="55" t="s">
        <v>317</v>
      </c>
      <c r="C39" s="95"/>
      <c r="D39" s="304"/>
      <c r="E39" s="304"/>
      <c r="F39" s="95">
        <f>C39+D39+E39</f>
        <v>0</v>
      </c>
      <c r="G39" s="71"/>
      <c r="H39" s="114"/>
    </row>
    <row r="40">
      <c r="A40" s="85"/>
      <c r="B40" s="55" t="s">
        <v>318</v>
      </c>
      <c r="C40" s="95"/>
      <c r="D40" s="304"/>
      <c r="E40" s="304"/>
      <c r="F40" s="95">
        <f>C40+D40+E40</f>
        <v>0</v>
      </c>
      <c r="G40" s="32"/>
      <c r="H40" s="114"/>
    </row>
    <row r="41">
      <c r="A41" s="85"/>
      <c r="B41" s="129" t="s">
        <v>109</v>
      </c>
      <c r="C41" s="102">
        <f>C8+C15+C20+C22+C27+C33+C36+C38</f>
        <v>2391</v>
      </c>
      <c r="D41" s="102">
        <f>D8+D15+D20+D22+D27+D33+D36+D38</f>
        <v>2517</v>
      </c>
      <c r="E41" s="102">
        <f>E8+E15+E20+E22+E27+E33+E36+E38</f>
        <v>0</v>
      </c>
      <c r="F41" s="102">
        <f>F8+F15+F20+F22+F27+F33+F36+F38</f>
        <v>2517</v>
      </c>
      <c r="G41" s="102">
        <f>G8+G15+G20+G22+G27+G33+G36+G38</f>
        <v>1208</v>
      </c>
      <c r="H41" s="283">
        <f>G41/F41</f>
        <v>0.47993643226062771</v>
      </c>
    </row>
    <row r="42">
      <c r="A42" s="293" t="s">
        <v>110</v>
      </c>
      <c r="B42" s="129" t="s">
        <v>319</v>
      </c>
      <c r="C42" s="71">
        <v>205544</v>
      </c>
      <c r="D42" s="71">
        <v>213888</v>
      </c>
      <c r="E42" s="71">
        <f>E77-E41-E43</f>
        <v>0</v>
      </c>
      <c r="F42" s="71">
        <f>D42+E42</f>
        <v>213888</v>
      </c>
      <c r="G42" s="71">
        <v>139500</v>
      </c>
      <c r="H42" s="283">
        <f>G42/F42</f>
        <v>0.65221050269299818</v>
      </c>
    </row>
    <row r="43">
      <c r="A43" s="293" t="s">
        <v>112</v>
      </c>
      <c r="B43" s="129" t="s">
        <v>113</v>
      </c>
      <c r="C43" s="95"/>
      <c r="D43" s="31">
        <v>2856</v>
      </c>
      <c r="E43" s="31"/>
      <c r="F43" s="71">
        <f>D43+E43</f>
        <v>2856</v>
      </c>
      <c r="G43" s="118">
        <v>2856</v>
      </c>
      <c r="H43" s="283">
        <f>G43/F43</f>
        <v>1</v>
      </c>
    </row>
    <row r="44">
      <c r="A44" s="293" t="s">
        <v>114</v>
      </c>
      <c r="B44" s="129" t="s">
        <v>115</v>
      </c>
      <c r="C44" s="95"/>
      <c r="D44" s="31"/>
      <c r="E44" s="31"/>
      <c r="F44" s="71">
        <f>D44+E44</f>
        <v>0</v>
      </c>
      <c r="G44" s="32"/>
      <c r="H44" s="114"/>
    </row>
    <row r="45">
      <c r="A45" s="85"/>
      <c r="B45" s="129" t="s">
        <v>116</v>
      </c>
      <c r="C45" s="102">
        <f>C42+C43+C44</f>
        <v>205544</v>
      </c>
      <c r="D45" s="102">
        <f>D42+D43+D44</f>
        <v>216744</v>
      </c>
      <c r="E45" s="102">
        <f>E42+E43+E44</f>
        <v>0</v>
      </c>
      <c r="F45" s="71">
        <f>D45+E45</f>
        <v>216744</v>
      </c>
      <c r="G45" s="102">
        <f>G42+G43+G44</f>
        <v>142356</v>
      </c>
      <c r="H45" s="283">
        <f>G45/F45</f>
        <v>0.65679326763370616</v>
      </c>
    </row>
    <row r="46">
      <c r="A46" s="85"/>
      <c r="B46" s="33" t="s">
        <v>119</v>
      </c>
      <c r="C46" s="102">
        <f>C41+C45</f>
        <v>207935</v>
      </c>
      <c r="D46" s="102">
        <f>D41+D45</f>
        <v>219261</v>
      </c>
      <c r="E46" s="102">
        <f>E41+E45</f>
        <v>0</v>
      </c>
      <c r="F46" s="71">
        <f>D46+E46</f>
        <v>219261</v>
      </c>
      <c r="G46" s="102">
        <f>G41+G45</f>
        <v>143564</v>
      </c>
      <c r="H46" s="283">
        <f>G46/F46</f>
        <v>0.65476304495555526</v>
      </c>
    </row>
    <row r="47">
      <c r="A47" s="296"/>
      <c r="B47" s="297"/>
      <c r="C47" s="298"/>
      <c r="D47" s="12"/>
      <c r="E47" s="12"/>
      <c r="F47" s="12"/>
      <c r="G47" s="32"/>
      <c r="H47" s="114"/>
    </row>
    <row r="48" ht="18" customHeight="1">
      <c r="C48" s="276">
        <v>2023</v>
      </c>
      <c r="D48" s="276"/>
      <c r="E48" s="276"/>
      <c r="F48" s="276"/>
      <c r="G48" s="71"/>
      <c r="H48" s="71"/>
    </row>
    <row r="49" ht="75">
      <c r="A49" s="299"/>
      <c r="B49" s="299" t="s">
        <v>294</v>
      </c>
      <c r="C49" s="62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</row>
    <row r="50">
      <c r="A50" s="83" t="s">
        <v>70</v>
      </c>
      <c r="B50" s="300" t="s">
        <v>122</v>
      </c>
      <c r="C50" s="71">
        <f>C51+C52+C53+C56+C57</f>
        <v>207935</v>
      </c>
      <c r="D50" s="71">
        <f>D51+D52+D53+D56+D57</f>
        <v>219261</v>
      </c>
      <c r="E50" s="71">
        <f>E51+E52+E53+E56+E57</f>
        <v>0</v>
      </c>
      <c r="F50" s="118">
        <f>D50+E50</f>
        <v>219261</v>
      </c>
      <c r="G50" s="71">
        <f>G51+G52+G53+G56+G57</f>
        <v>138965</v>
      </c>
      <c r="H50" s="283">
        <f>G50/F50</f>
        <v>0.63378804256114862</v>
      </c>
    </row>
    <row r="51">
      <c r="A51" s="94"/>
      <c r="B51" s="301" t="s">
        <v>123</v>
      </c>
      <c r="C51" s="95">
        <v>153941</v>
      </c>
      <c r="D51" s="95">
        <v>161941</v>
      </c>
      <c r="E51" s="95">
        <v>0</v>
      </c>
      <c r="F51" s="32">
        <f>D51+E51</f>
        <v>161941</v>
      </c>
      <c r="G51" s="74">
        <v>101923</v>
      </c>
      <c r="H51" s="114">
        <f>G51/F51</f>
        <v>0.62938354091922366</v>
      </c>
    </row>
    <row r="52">
      <c r="A52" s="85"/>
      <c r="B52" s="53" t="s">
        <v>124</v>
      </c>
      <c r="C52" s="95">
        <v>22290</v>
      </c>
      <c r="D52" s="95">
        <v>23330</v>
      </c>
      <c r="E52" s="95">
        <v>0</v>
      </c>
      <c r="F52" s="32">
        <f>D52+E52</f>
        <v>23330</v>
      </c>
      <c r="G52" s="32">
        <v>16756</v>
      </c>
      <c r="H52" s="114">
        <f>G52/F52</f>
        <v>0.71821688812687523</v>
      </c>
    </row>
    <row r="53">
      <c r="A53" s="85"/>
      <c r="B53" s="53" t="s">
        <v>125</v>
      </c>
      <c r="C53" s="95">
        <v>31704</v>
      </c>
      <c r="D53" s="95">
        <v>32427</v>
      </c>
      <c r="E53" s="31"/>
      <c r="F53" s="32">
        <f>D53+E53</f>
        <v>32427</v>
      </c>
      <c r="G53" s="32">
        <v>18723</v>
      </c>
      <c r="H53" s="114">
        <f>G53/F53</f>
        <v>0.57738921269312615</v>
      </c>
    </row>
    <row r="54" ht="37.5">
      <c r="A54" s="85"/>
      <c r="B54" s="53" t="s">
        <v>126</v>
      </c>
      <c r="C54" s="95"/>
      <c r="D54" s="31"/>
      <c r="E54" s="31"/>
      <c r="F54" s="71">
        <f t="shared" ref="F54:F65" si="1">C54+D54+E54</f>
        <v>0</v>
      </c>
      <c r="G54" s="71"/>
      <c r="H54" s="114"/>
    </row>
    <row r="55">
      <c r="A55" s="85"/>
      <c r="B55" s="53" t="s">
        <v>127</v>
      </c>
      <c r="C55" s="95"/>
      <c r="D55" s="31"/>
      <c r="E55" s="31"/>
      <c r="F55" s="71">
        <f t="shared" si="1"/>
        <v>0</v>
      </c>
      <c r="G55" s="32"/>
      <c r="H55" s="114"/>
    </row>
    <row r="56">
      <c r="A56" s="85"/>
      <c r="B56" s="53" t="s">
        <v>128</v>
      </c>
      <c r="C56" s="95"/>
      <c r="D56" s="116">
        <v>1563</v>
      </c>
      <c r="E56" s="31"/>
      <c r="F56" s="71">
        <f t="shared" si="1"/>
        <v>1563</v>
      </c>
      <c r="G56" s="32">
        <v>1563</v>
      </c>
      <c r="H56" s="114">
        <f t="shared" ref="H56:H59" si="2">G56/F56</f>
        <v>1</v>
      </c>
    </row>
    <row r="57">
      <c r="A57" s="85"/>
      <c r="B57" s="53" t="s">
        <v>129</v>
      </c>
      <c r="C57" s="95">
        <f>SUM(C58:C61)</f>
        <v>0</v>
      </c>
      <c r="D57" s="31"/>
      <c r="E57" s="31"/>
      <c r="F57" s="71">
        <f t="shared" si="1"/>
        <v>0</v>
      </c>
      <c r="G57" s="71"/>
      <c r="H57" s="114"/>
    </row>
    <row r="58">
      <c r="A58" s="85"/>
      <c r="B58" s="53" t="s">
        <v>130</v>
      </c>
      <c r="C58" s="95"/>
      <c r="D58" s="31"/>
      <c r="E58" s="31"/>
      <c r="F58" s="71">
        <f t="shared" si="1"/>
        <v>0</v>
      </c>
      <c r="G58" s="32"/>
      <c r="H58" s="114"/>
    </row>
    <row r="59">
      <c r="A59" s="85"/>
      <c r="B59" s="53" t="s">
        <v>131</v>
      </c>
      <c r="C59" s="95"/>
      <c r="D59" s="31">
        <v>1563</v>
      </c>
      <c r="E59" s="31"/>
      <c r="F59" s="71">
        <v>1563</v>
      </c>
      <c r="G59" s="32">
        <v>1563</v>
      </c>
      <c r="H59" s="114">
        <f t="shared" si="2"/>
        <v>1</v>
      </c>
    </row>
    <row r="60">
      <c r="A60" s="85"/>
      <c r="B60" s="53" t="s">
        <v>132</v>
      </c>
      <c r="C60" s="95"/>
      <c r="D60" s="31"/>
      <c r="E60" s="31"/>
      <c r="F60" s="71">
        <f t="shared" si="1"/>
        <v>0</v>
      </c>
      <c r="G60" s="71"/>
      <c r="H60" s="114"/>
    </row>
    <row r="61">
      <c r="A61" s="85"/>
      <c r="B61" s="303"/>
      <c r="C61" s="95"/>
      <c r="D61" s="31"/>
      <c r="E61" s="31"/>
      <c r="F61" s="71">
        <f t="shared" si="1"/>
        <v>0</v>
      </c>
      <c r="G61" s="32"/>
      <c r="H61" s="114"/>
    </row>
    <row r="62">
      <c r="A62" s="83" t="s">
        <v>78</v>
      </c>
      <c r="B62" s="300" t="s">
        <v>133</v>
      </c>
      <c r="C62" s="71">
        <f>C63+C66+C67+C70</f>
        <v>0</v>
      </c>
      <c r="D62" s="31"/>
      <c r="E62" s="31"/>
      <c r="F62" s="71">
        <f t="shared" si="1"/>
        <v>0</v>
      </c>
      <c r="G62" s="32"/>
      <c r="H62" s="114"/>
    </row>
    <row r="63">
      <c r="A63" s="94"/>
      <c r="B63" s="54" t="s">
        <v>45</v>
      </c>
      <c r="C63" s="95"/>
      <c r="D63" s="31"/>
      <c r="E63" s="31"/>
      <c r="F63" s="71">
        <f t="shared" si="1"/>
        <v>0</v>
      </c>
      <c r="G63" s="71"/>
      <c r="H63" s="115"/>
    </row>
    <row r="64" ht="37.5">
      <c r="A64" s="94"/>
      <c r="B64" s="53" t="s">
        <v>295</v>
      </c>
      <c r="C64" s="95"/>
      <c r="D64" s="31"/>
      <c r="E64" s="31"/>
      <c r="F64" s="71">
        <f t="shared" si="1"/>
        <v>0</v>
      </c>
      <c r="G64" s="32"/>
      <c r="H64" s="115"/>
    </row>
    <row r="65" ht="37.5">
      <c r="A65" s="94"/>
      <c r="B65" s="53" t="s">
        <v>296</v>
      </c>
      <c r="C65" s="95"/>
      <c r="D65" s="31"/>
      <c r="E65" s="31"/>
      <c r="F65" s="71">
        <f t="shared" si="1"/>
        <v>0</v>
      </c>
      <c r="G65" s="32"/>
      <c r="H65" s="115"/>
    </row>
    <row r="66">
      <c r="A66" s="85"/>
      <c r="B66" s="53" t="s">
        <v>136</v>
      </c>
      <c r="C66" s="95"/>
      <c r="D66" s="31"/>
      <c r="E66" s="31"/>
      <c r="F66" s="31"/>
      <c r="G66" s="71"/>
      <c r="H66" s="115"/>
    </row>
    <row r="67">
      <c r="A67" s="85"/>
      <c r="B67" s="53" t="s">
        <v>158</v>
      </c>
      <c r="C67" s="95"/>
      <c r="D67" s="31"/>
      <c r="E67" s="31"/>
      <c r="F67" s="31"/>
      <c r="G67" s="32"/>
      <c r="H67" s="115"/>
    </row>
    <row r="68">
      <c r="A68" s="85"/>
      <c r="B68" s="53" t="s">
        <v>138</v>
      </c>
      <c r="C68" s="95"/>
      <c r="D68" s="31"/>
      <c r="E68" s="31"/>
      <c r="F68" s="31"/>
      <c r="G68" s="32"/>
      <c r="H68" s="115"/>
    </row>
    <row r="69">
      <c r="A69" s="85"/>
      <c r="B69" s="53" t="s">
        <v>139</v>
      </c>
      <c r="C69" s="95"/>
      <c r="D69" s="31"/>
      <c r="E69" s="31"/>
      <c r="F69" s="31"/>
      <c r="G69" s="71"/>
      <c r="H69" s="115"/>
    </row>
    <row r="70">
      <c r="A70" s="85"/>
      <c r="B70" s="53" t="s">
        <v>22</v>
      </c>
      <c r="C70" s="95"/>
      <c r="D70" s="31"/>
      <c r="E70" s="31"/>
      <c r="F70" s="31"/>
      <c r="G70" s="32"/>
      <c r="H70" s="115"/>
    </row>
    <row r="71">
      <c r="A71" s="15"/>
      <c r="B71" s="142"/>
      <c r="C71" s="2"/>
      <c r="D71" s="31"/>
      <c r="E71" s="31"/>
      <c r="F71" s="31"/>
      <c r="G71" s="32"/>
      <c r="H71" s="115"/>
    </row>
    <row r="72" ht="19.5">
      <c r="A72" s="83"/>
      <c r="B72" s="308" t="s">
        <v>140</v>
      </c>
      <c r="C72" s="71">
        <f>C50+C62</f>
        <v>207935</v>
      </c>
      <c r="D72" s="71">
        <f>D50+D62</f>
        <v>219261</v>
      </c>
      <c r="E72" s="71">
        <f>E50+E62</f>
        <v>0</v>
      </c>
      <c r="F72" s="71">
        <f>F50+F62</f>
        <v>219261</v>
      </c>
      <c r="G72" s="71">
        <f>G50+G62</f>
        <v>138965</v>
      </c>
      <c r="H72" s="283">
        <f>G72/F72</f>
        <v>0.63378804256114862</v>
      </c>
    </row>
    <row r="73" ht="19.5">
      <c r="A73" s="83"/>
      <c r="B73" s="308"/>
      <c r="C73" s="309"/>
      <c r="D73" s="31"/>
      <c r="E73" s="31"/>
      <c r="F73" s="31"/>
      <c r="G73" s="32"/>
      <c r="H73" s="114"/>
    </row>
    <row r="74">
      <c r="A74" s="83" t="s">
        <v>84</v>
      </c>
      <c r="B74" s="300" t="s">
        <v>18</v>
      </c>
      <c r="C74" s="71">
        <f>C75+C76</f>
        <v>0</v>
      </c>
      <c r="D74" s="31"/>
      <c r="E74" s="31"/>
      <c r="F74" s="31"/>
      <c r="G74" s="32"/>
      <c r="H74" s="114"/>
    </row>
    <row r="75">
      <c r="A75" s="94"/>
      <c r="B75" s="301" t="s">
        <v>320</v>
      </c>
      <c r="C75" s="71"/>
      <c r="D75" s="31"/>
      <c r="E75" s="31"/>
      <c r="F75" s="31"/>
      <c r="G75" s="71"/>
      <c r="H75" s="114"/>
    </row>
    <row r="76">
      <c r="A76" s="85"/>
      <c r="B76" s="301" t="s">
        <v>118</v>
      </c>
      <c r="C76" s="102"/>
      <c r="D76" s="31"/>
      <c r="E76" s="31"/>
      <c r="F76" s="31"/>
      <c r="G76" s="32"/>
      <c r="H76" s="114"/>
    </row>
    <row r="77">
      <c r="A77" s="103"/>
      <c r="B77" s="141" t="s">
        <v>142</v>
      </c>
      <c r="C77" s="71">
        <f>C50+C62+C74</f>
        <v>207935</v>
      </c>
      <c r="D77" s="71">
        <f>D50+D62+D74</f>
        <v>219261</v>
      </c>
      <c r="E77" s="71">
        <f>E50+E62+E74</f>
        <v>0</v>
      </c>
      <c r="F77" s="71">
        <f>F50+F62+F74</f>
        <v>219261</v>
      </c>
      <c r="G77" s="71">
        <f>G50+G62+G74</f>
        <v>138965</v>
      </c>
      <c r="H77" s="283">
        <f>G77/F77</f>
        <v>0.63378804256114862</v>
      </c>
    </row>
    <row r="78">
      <c r="B78" s="307"/>
      <c r="C78" s="31"/>
      <c r="D78" s="31"/>
      <c r="E78" s="31"/>
      <c r="F78" s="31"/>
      <c r="G78" s="71"/>
      <c r="H78" s="114"/>
    </row>
    <row r="79">
      <c r="A79" s="109"/>
      <c r="B79" s="110" t="s">
        <v>144</v>
      </c>
      <c r="C79" s="310">
        <v>31</v>
      </c>
      <c r="D79" s="310">
        <v>31</v>
      </c>
      <c r="E79" s="31"/>
      <c r="F79" s="310">
        <v>31</v>
      </c>
      <c r="G79" s="32"/>
      <c r="H79" s="283">
        <f>G79/F79</f>
        <v>0</v>
      </c>
    </row>
    <row r="80">
      <c r="A80" s="109"/>
      <c r="B80" s="110" t="s">
        <v>145</v>
      </c>
      <c r="C80" s="310">
        <v>0</v>
      </c>
      <c r="D80" s="310">
        <v>0</v>
      </c>
      <c r="E80" s="31"/>
      <c r="F80" s="310">
        <v>0</v>
      </c>
      <c r="G80" s="32"/>
      <c r="H80" s="115"/>
    </row>
    <row r="81">
      <c r="C81" s="9">
        <f>C77-C46</f>
        <v>0</v>
      </c>
      <c r="D81" s="9">
        <f>D77-D46</f>
        <v>0</v>
      </c>
      <c r="E81" s="9">
        <f>E77-E46</f>
        <v>0</v>
      </c>
      <c r="F81" s="9">
        <f>F77-F46</f>
        <v>0</v>
      </c>
      <c r="G81" s="71"/>
      <c r="H81" s="71"/>
    </row>
    <row r="84">
      <c r="A84" s="324"/>
      <c r="B84" s="325" t="s">
        <v>299</v>
      </c>
      <c r="C84" s="324" t="s">
        <v>59</v>
      </c>
    </row>
    <row r="85">
      <c r="A85" s="324" t="s">
        <v>300</v>
      </c>
      <c r="B85" s="325"/>
      <c r="C85" s="324"/>
    </row>
    <row r="86">
      <c r="A86" s="326">
        <v>31</v>
      </c>
      <c r="B86" s="325" t="s">
        <v>321</v>
      </c>
      <c r="C86" s="326">
        <f>31*231900/128*100/1000</f>
        <v>5616.328125</v>
      </c>
    </row>
    <row r="87">
      <c r="A87" s="327"/>
      <c r="B87" s="325" t="s">
        <v>322</v>
      </c>
      <c r="C87" s="326">
        <f>C86*0.28</f>
        <v>1572.5718750000001</v>
      </c>
    </row>
    <row r="88">
      <c r="A88" s="324"/>
      <c r="B88" s="324"/>
      <c r="C88" s="324"/>
    </row>
    <row r="89">
      <c r="A89" s="324"/>
      <c r="B89" s="324" t="s">
        <v>323</v>
      </c>
      <c r="C89" s="328">
        <f>SUM(C86:C88)</f>
        <v>7188.8999999999996</v>
      </c>
    </row>
    <row r="90">
      <c r="A90" s="324"/>
      <c r="B90" s="324"/>
      <c r="C90" s="324"/>
    </row>
  </sheetData>
  <sheetProtection selectLockedCells="1" selectUnlockedCells="1"/>
  <mergeCells count="2">
    <mergeCell ref="C6:F6"/>
    <mergeCell ref="C48:F48"/>
  </mergeCells>
  <pageMargins left="0.7479166" right="0.7479166" top="0.9840278" bottom="0.9840278" header="0.5118055" footer="0.5118055"/>
  <pageSetup r:id="rId1" paperSize="9" orientation="portrait" horizontalDpi="300" verticalDpi="300" scale="33"/>
  <headerFooter alignWithMargins="0"/>
  <rowBreaks count="1" manualBreakCount="1">
    <brk id="47" man="1"/>
  </rowBreaks>
</worksheet>
</file>

<file path=xl/worksheets/sheet14.xml><?xml version="1.0" encoding="utf-8"?>
<worksheet xmlns:r="http://schemas.openxmlformats.org/officeDocument/2006/relationships" xmlns="http://schemas.openxmlformats.org/spreadsheetml/2006/main">
  <sheetViews>
    <sheetView view="pageBreakPreview" zoomScale="60" zoomScaleNormal="73" workbookViewId="0" topLeftCell="A43">
      <selection activeCell="F79" sqref="F79"/>
    </sheetView>
  </sheetViews>
  <sheetFormatPr defaultColWidth="9.140625" defaultRowHeight="18.75"/>
  <cols>
    <col min="1" max="1" width="10" style="106" customWidth="1"/>
    <col min="2" max="2" width="61.71094" style="106" customWidth="1"/>
    <col min="3" max="3" width="21.42578" style="106" customWidth="1"/>
    <col min="4" max="4" width="24.28516" style="106" customWidth="1"/>
    <col min="5" max="5" width="29.28516" style="106" customWidth="1"/>
    <col min="6" max="6" width="25.71094" style="106" customWidth="1"/>
    <col min="7" max="7" width="12.71094" style="106" customWidth="1"/>
    <col min="8" max="8" width="13.28516" style="106" customWidth="1"/>
    <col min="9" max="16384" width="9.140625" style="106"/>
  </cols>
  <sheetData>
    <row r="1" s="9" customFormat="1" ht="21" customHeight="1">
      <c r="B1" s="319"/>
      <c r="C1" s="275" t="s">
        <v>324</v>
      </c>
    </row>
    <row r="2" s="10" customFormat="1" ht="25.5" customHeight="1">
      <c r="A2" s="276"/>
      <c r="B2" s="277" t="s">
        <v>325</v>
      </c>
      <c r="C2" s="320" t="s">
        <v>326</v>
      </c>
    </row>
    <row r="3" s="10" customFormat="1">
      <c r="A3" s="279"/>
      <c r="B3" s="277" t="s">
        <v>327</v>
      </c>
      <c r="C3" s="321"/>
    </row>
    <row r="4" s="10" customFormat="1" ht="15.95" customHeight="1">
      <c r="C4" s="146" t="s">
        <v>175</v>
      </c>
    </row>
    <row r="5" ht="37.5">
      <c r="A5" s="276"/>
      <c r="B5" s="281" t="s">
        <v>287</v>
      </c>
      <c r="C5" s="281" t="s">
        <v>288</v>
      </c>
      <c r="G5" s="11"/>
    </row>
    <row r="6" s="11" customFormat="1" ht="19.7" customHeight="1">
      <c r="A6" s="276"/>
      <c r="B6" s="276"/>
      <c r="C6" s="61">
        <v>2023</v>
      </c>
      <c r="D6" s="61"/>
      <c r="E6" s="61"/>
      <c r="F6" s="61"/>
      <c r="G6" s="12"/>
    </row>
    <row r="7" s="11" customFormat="1" ht="96.4" customHeight="1">
      <c r="A7" s="282"/>
      <c r="B7" s="282" t="s">
        <v>289</v>
      </c>
      <c r="C7" s="62" t="s">
        <v>64</v>
      </c>
      <c r="D7" s="63" t="s">
        <v>65</v>
      </c>
      <c r="E7" s="63" t="s">
        <v>66</v>
      </c>
      <c r="F7" s="63" t="s">
        <v>67</v>
      </c>
      <c r="G7" s="64" t="s">
        <v>68</v>
      </c>
      <c r="H7" s="63" t="s">
        <v>69</v>
      </c>
    </row>
    <row r="8" s="12" customFormat="1">
      <c r="A8" s="276" t="s">
        <v>70</v>
      </c>
      <c r="B8" s="33" t="s">
        <v>71</v>
      </c>
      <c r="C8" s="71">
        <f>C9+C10+C11+C12+C13+C14</f>
        <v>0</v>
      </c>
      <c r="D8" s="71">
        <f>D9+D10+D11+D12+D13+D14</f>
        <v>0</v>
      </c>
      <c r="E8" s="71">
        <f>E9+E10+E11+E12+E13+E14</f>
        <v>0</v>
      </c>
      <c r="F8" s="71">
        <f t="shared" ref="F8:F40" si="0">C8+D8+E8</f>
        <v>0</v>
      </c>
    </row>
    <row r="9" s="12" customFormat="1" ht="37.5">
      <c r="A9" s="69"/>
      <c r="B9" s="31" t="s">
        <v>72</v>
      </c>
      <c r="C9" s="71"/>
      <c r="D9" s="304"/>
      <c r="E9" s="304"/>
      <c r="F9" s="71">
        <f t="shared" si="0"/>
        <v>0</v>
      </c>
      <c r="G9" s="71"/>
      <c r="H9" s="71"/>
    </row>
    <row r="10" s="12" customFormat="1" ht="37.5">
      <c r="A10" s="78"/>
      <c r="B10" s="31" t="s">
        <v>73</v>
      </c>
      <c r="C10" s="95"/>
      <c r="D10" s="304"/>
      <c r="E10" s="304"/>
      <c r="F10" s="71">
        <f t="shared" si="0"/>
        <v>0</v>
      </c>
      <c r="G10" s="32"/>
      <c r="H10" s="32"/>
    </row>
    <row r="11" s="12" customFormat="1" ht="37.5">
      <c r="A11" s="78"/>
      <c r="B11" s="31" t="s">
        <v>74</v>
      </c>
      <c r="C11" s="95"/>
      <c r="D11" s="304"/>
      <c r="E11" s="304"/>
      <c r="F11" s="71">
        <f t="shared" si="0"/>
        <v>0</v>
      </c>
      <c r="G11" s="32"/>
      <c r="H11" s="32"/>
    </row>
    <row r="12" s="12" customFormat="1" ht="37.5">
      <c r="A12" s="78"/>
      <c r="B12" s="31" t="s">
        <v>75</v>
      </c>
      <c r="C12" s="95"/>
      <c r="D12" s="304"/>
      <c r="E12" s="304"/>
      <c r="F12" s="71">
        <f t="shared" si="0"/>
        <v>0</v>
      </c>
      <c r="G12" s="71"/>
      <c r="H12" s="71"/>
    </row>
    <row r="13" s="12" customFormat="1">
      <c r="A13" s="78"/>
      <c r="B13" s="31" t="s">
        <v>147</v>
      </c>
      <c r="C13" s="95"/>
      <c r="D13" s="304"/>
      <c r="E13" s="304"/>
      <c r="F13" s="71">
        <f t="shared" si="0"/>
        <v>0</v>
      </c>
      <c r="G13" s="32"/>
      <c r="H13" s="32"/>
    </row>
    <row r="14" s="12" customFormat="1">
      <c r="A14" s="78"/>
      <c r="B14" s="31" t="s">
        <v>77</v>
      </c>
      <c r="C14" s="95"/>
      <c r="D14" s="304"/>
      <c r="E14" s="304"/>
      <c r="F14" s="71">
        <f t="shared" si="0"/>
        <v>0</v>
      </c>
      <c r="G14" s="32"/>
      <c r="H14" s="32"/>
    </row>
    <row r="15" ht="37.5">
      <c r="A15" s="78" t="s">
        <v>78</v>
      </c>
      <c r="B15" s="33" t="s">
        <v>79</v>
      </c>
      <c r="C15" s="95">
        <f>C16+C17+C18+C19</f>
        <v>0</v>
      </c>
      <c r="D15" s="95">
        <f>D16+D17+D18+D19</f>
        <v>0</v>
      </c>
      <c r="E15" s="95">
        <f>E16+E17+E18+E19</f>
        <v>0</v>
      </c>
      <c r="F15" s="71">
        <f t="shared" si="0"/>
        <v>0</v>
      </c>
      <c r="G15" s="71"/>
      <c r="H15" s="71"/>
    </row>
    <row r="16" ht="37.5">
      <c r="A16" s="69"/>
      <c r="B16" s="31" t="s">
        <v>80</v>
      </c>
      <c r="C16" s="71"/>
      <c r="D16" s="31"/>
      <c r="E16" s="31"/>
      <c r="F16" s="71">
        <f t="shared" si="0"/>
        <v>0</v>
      </c>
      <c r="G16" s="32"/>
      <c r="H16" s="32"/>
    </row>
    <row r="17" s="12" customFormat="1" ht="37.5">
      <c r="A17" s="78"/>
      <c r="B17" s="31" t="s">
        <v>166</v>
      </c>
      <c r="C17" s="95"/>
      <c r="D17" s="304"/>
      <c r="E17" s="304"/>
      <c r="F17" s="71">
        <f t="shared" si="0"/>
        <v>0</v>
      </c>
      <c r="G17" s="32"/>
      <c r="H17" s="32"/>
    </row>
    <row r="18" ht="37.5">
      <c r="A18" s="78"/>
      <c r="B18" s="70" t="s">
        <v>82</v>
      </c>
      <c r="C18" s="95"/>
      <c r="D18" s="31"/>
      <c r="E18" s="31"/>
      <c r="F18" s="71">
        <f t="shared" si="0"/>
        <v>0</v>
      </c>
      <c r="G18" s="71"/>
      <c r="H18" s="71"/>
    </row>
    <row r="19" ht="37.5">
      <c r="A19" s="78"/>
      <c r="B19" s="31" t="s">
        <v>83</v>
      </c>
      <c r="C19" s="95"/>
      <c r="D19" s="31"/>
      <c r="E19" s="31"/>
      <c r="F19" s="71">
        <f t="shared" si="0"/>
        <v>0</v>
      </c>
      <c r="G19" s="32"/>
      <c r="H19" s="32"/>
    </row>
    <row r="20" ht="37.5">
      <c r="A20" s="78" t="s">
        <v>84</v>
      </c>
      <c r="B20" s="129" t="s">
        <v>85</v>
      </c>
      <c r="C20" s="95">
        <f>C21</f>
        <v>0</v>
      </c>
      <c r="D20" s="95">
        <f>D21</f>
        <v>0</v>
      </c>
      <c r="E20" s="95">
        <f>E21</f>
        <v>0</v>
      </c>
      <c r="F20" s="71">
        <f t="shared" si="0"/>
        <v>0</v>
      </c>
      <c r="G20" s="32"/>
      <c r="H20" s="32"/>
    </row>
    <row r="21" ht="37.5">
      <c r="A21" s="78"/>
      <c r="B21" s="286" t="s">
        <v>315</v>
      </c>
      <c r="C21" s="95"/>
      <c r="D21" s="31"/>
      <c r="E21" s="31"/>
      <c r="F21" s="71">
        <f t="shared" si="0"/>
        <v>0</v>
      </c>
      <c r="G21" s="71"/>
      <c r="H21" s="71"/>
    </row>
    <row r="22">
      <c r="A22" s="73" t="s">
        <v>87</v>
      </c>
      <c r="B22" s="129" t="s">
        <v>88</v>
      </c>
      <c r="C22" s="95">
        <f>C23+C24+C25+C26</f>
        <v>0</v>
      </c>
      <c r="D22" s="95">
        <f>D23+D24+D25+D26</f>
        <v>0</v>
      </c>
      <c r="E22" s="95">
        <f>E23+E24+E25+E26</f>
        <v>0</v>
      </c>
      <c r="F22" s="71">
        <f t="shared" si="0"/>
        <v>0</v>
      </c>
      <c r="G22" s="32"/>
      <c r="H22" s="32"/>
    </row>
    <row r="23" s="12" customFormat="1" ht="37.5">
      <c r="A23" s="78"/>
      <c r="B23" s="55" t="s">
        <v>89</v>
      </c>
      <c r="C23" s="95"/>
      <c r="D23" s="304"/>
      <c r="E23" s="304"/>
      <c r="F23" s="71">
        <f t="shared" si="0"/>
        <v>0</v>
      </c>
      <c r="G23" s="32"/>
      <c r="H23" s="32"/>
    </row>
    <row r="24" s="12" customFormat="1">
      <c r="A24" s="80"/>
      <c r="B24" s="55" t="s">
        <v>90</v>
      </c>
      <c r="C24" s="95"/>
      <c r="D24" s="304"/>
      <c r="E24" s="304"/>
      <c r="F24" s="71">
        <f t="shared" si="0"/>
        <v>0</v>
      </c>
      <c r="G24" s="71"/>
      <c r="H24" s="71"/>
    </row>
    <row r="25" s="12" customFormat="1">
      <c r="A25" s="78"/>
      <c r="B25" s="55" t="s">
        <v>91</v>
      </c>
      <c r="C25" s="102"/>
      <c r="D25" s="304"/>
      <c r="E25" s="304"/>
      <c r="F25" s="71">
        <f t="shared" si="0"/>
        <v>0</v>
      </c>
      <c r="G25" s="32"/>
      <c r="H25" s="32"/>
    </row>
    <row r="26" s="12" customFormat="1" ht="93.75">
      <c r="A26" s="69"/>
      <c r="B26" s="55" t="s">
        <v>92</v>
      </c>
      <c r="C26" s="71"/>
      <c r="D26" s="31"/>
      <c r="E26" s="31"/>
      <c r="F26" s="71">
        <f t="shared" si="0"/>
        <v>0</v>
      </c>
      <c r="G26" s="32"/>
      <c r="H26" s="32"/>
    </row>
    <row r="27">
      <c r="A27" s="73" t="s">
        <v>93</v>
      </c>
      <c r="B27" s="290" t="s">
        <v>94</v>
      </c>
      <c r="C27" s="95">
        <f>C28+C29+C30+C31+C32</f>
        <v>0</v>
      </c>
      <c r="D27" s="116">
        <v>329</v>
      </c>
      <c r="E27" s="95">
        <f>E28+E29+E30+E31+E32</f>
        <v>0</v>
      </c>
      <c r="F27" s="71">
        <f t="shared" si="0"/>
        <v>329</v>
      </c>
      <c r="G27" s="71">
        <f>G28+G29+G30+G31+G32</f>
        <v>334</v>
      </c>
      <c r="H27" s="71"/>
    </row>
    <row r="28" ht="56.25">
      <c r="A28" s="78"/>
      <c r="B28" s="31" t="s">
        <v>95</v>
      </c>
      <c r="C28" s="15"/>
      <c r="D28" s="103"/>
      <c r="E28" s="276"/>
      <c r="F28" s="71">
        <f t="shared" si="0"/>
        <v>0</v>
      </c>
      <c r="G28" s="32"/>
      <c r="H28" s="32"/>
    </row>
    <row r="29" ht="15" customHeight="1">
      <c r="A29" s="78"/>
      <c r="B29" s="31" t="s">
        <v>96</v>
      </c>
      <c r="C29" s="95"/>
      <c r="D29" s="323">
        <v>73</v>
      </c>
      <c r="E29" s="304"/>
      <c r="F29" s="74">
        <f t="shared" si="0"/>
        <v>73</v>
      </c>
      <c r="G29" s="32">
        <v>73</v>
      </c>
      <c r="H29" s="32"/>
    </row>
    <row r="30">
      <c r="A30" s="78"/>
      <c r="B30" s="31" t="s">
        <v>97</v>
      </c>
      <c r="C30" s="95"/>
      <c r="D30" s="31"/>
      <c r="E30" s="31"/>
      <c r="F30" s="71">
        <f t="shared" si="0"/>
        <v>0</v>
      </c>
      <c r="G30" s="71"/>
      <c r="H30" s="71"/>
    </row>
    <row r="31" s="11" customFormat="1">
      <c r="A31" s="78"/>
      <c r="B31" s="31" t="s">
        <v>98</v>
      </c>
      <c r="C31" s="95"/>
      <c r="D31" s="31"/>
      <c r="E31" s="31"/>
      <c r="F31" s="71">
        <f t="shared" si="0"/>
        <v>0</v>
      </c>
      <c r="G31" s="32"/>
      <c r="H31" s="32"/>
    </row>
    <row r="32" s="12" customFormat="1">
      <c r="A32" s="78"/>
      <c r="B32" s="31" t="s">
        <v>12</v>
      </c>
      <c r="C32" s="95"/>
      <c r="D32" s="31">
        <v>256</v>
      </c>
      <c r="E32" s="31"/>
      <c r="F32" s="74">
        <f t="shared" si="0"/>
        <v>256</v>
      </c>
      <c r="G32" s="32">
        <v>261</v>
      </c>
      <c r="H32" s="32"/>
    </row>
    <row r="33">
      <c r="A33" s="73" t="s">
        <v>99</v>
      </c>
      <c r="B33" s="129" t="s">
        <v>100</v>
      </c>
      <c r="C33" s="95">
        <f>C34+C35</f>
        <v>0</v>
      </c>
      <c r="D33" s="31"/>
      <c r="E33" s="31"/>
      <c r="F33" s="71">
        <f t="shared" si="0"/>
        <v>0</v>
      </c>
      <c r="G33" s="71"/>
      <c r="H33" s="71"/>
    </row>
    <row r="34">
      <c r="A34" s="80"/>
      <c r="B34" s="31" t="s">
        <v>101</v>
      </c>
      <c r="C34" s="95"/>
      <c r="D34" s="31"/>
      <c r="E34" s="31"/>
      <c r="F34" s="71">
        <f t="shared" si="0"/>
        <v>0</v>
      </c>
      <c r="G34" s="32"/>
      <c r="H34" s="32"/>
    </row>
    <row r="35">
      <c r="A35" s="83"/>
      <c r="B35" s="31" t="s">
        <v>316</v>
      </c>
      <c r="C35" s="71"/>
      <c r="D35" s="31"/>
      <c r="E35" s="31"/>
      <c r="F35" s="71">
        <f t="shared" si="0"/>
        <v>0</v>
      </c>
      <c r="G35" s="32"/>
      <c r="H35" s="32"/>
    </row>
    <row r="36">
      <c r="A36" s="293" t="s">
        <v>102</v>
      </c>
      <c r="B36" s="129" t="s">
        <v>103</v>
      </c>
      <c r="C36" s="32">
        <f>C37</f>
        <v>0</v>
      </c>
      <c r="D36" s="32">
        <f>D37</f>
        <v>0</v>
      </c>
      <c r="E36" s="32">
        <f>E37</f>
        <v>0</v>
      </c>
      <c r="F36" s="71">
        <f t="shared" si="0"/>
        <v>0</v>
      </c>
      <c r="G36" s="71"/>
      <c r="H36" s="71"/>
    </row>
    <row r="37">
      <c r="A37" s="85"/>
      <c r="B37" s="31" t="s">
        <v>13</v>
      </c>
      <c r="C37" s="95"/>
      <c r="D37" s="31"/>
      <c r="E37" s="31"/>
      <c r="F37" s="71">
        <f t="shared" si="0"/>
        <v>0</v>
      </c>
      <c r="G37" s="32"/>
      <c r="H37" s="32"/>
    </row>
    <row r="38">
      <c r="A38" s="293" t="s">
        <v>105</v>
      </c>
      <c r="B38" s="129" t="s">
        <v>106</v>
      </c>
      <c r="C38" s="95">
        <f>C39+C40</f>
        <v>0</v>
      </c>
      <c r="D38" s="95">
        <f>D39+D40</f>
        <v>0</v>
      </c>
      <c r="E38" s="95">
        <f>E39+E40</f>
        <v>0</v>
      </c>
      <c r="F38" s="71">
        <f t="shared" si="0"/>
        <v>0</v>
      </c>
      <c r="G38" s="32"/>
      <c r="H38" s="32"/>
    </row>
    <row r="39" s="12" customFormat="1" ht="56.25">
      <c r="A39" s="85"/>
      <c r="B39" s="55" t="s">
        <v>317</v>
      </c>
      <c r="C39" s="95"/>
      <c r="D39" s="304"/>
      <c r="E39" s="304"/>
      <c r="F39" s="71">
        <f t="shared" si="0"/>
        <v>0</v>
      </c>
      <c r="G39" s="71"/>
      <c r="H39" s="71"/>
    </row>
    <row r="40">
      <c r="A40" s="85"/>
      <c r="B40" s="55" t="s">
        <v>318</v>
      </c>
      <c r="C40" s="95"/>
      <c r="D40" s="31"/>
      <c r="E40" s="31"/>
      <c r="F40" s="71">
        <f t="shared" si="0"/>
        <v>0</v>
      </c>
      <c r="G40" s="32"/>
      <c r="H40" s="32"/>
    </row>
    <row r="41">
      <c r="A41" s="85"/>
      <c r="B41" s="129" t="s">
        <v>109</v>
      </c>
      <c r="C41" s="95">
        <f>C8+C15+C20+C22+C27+C33+C36+C38</f>
        <v>0</v>
      </c>
      <c r="D41" s="116">
        <f>D8+D15+D20+D22+D27+D33+D36+D38</f>
        <v>329</v>
      </c>
      <c r="E41" s="116">
        <f t="shared" ref="E41:G41" si="1">E8+E15+E20+E22+E27+E33+E36+E38</f>
        <v>0</v>
      </c>
      <c r="F41" s="116">
        <f t="shared" si="1"/>
        <v>329</v>
      </c>
      <c r="G41" s="116">
        <f t="shared" si="1"/>
        <v>334</v>
      </c>
      <c r="H41" s="32"/>
    </row>
    <row r="42">
      <c r="A42" s="293" t="s">
        <v>110</v>
      </c>
      <c r="B42" s="129" t="s">
        <v>319</v>
      </c>
      <c r="C42" s="71">
        <v>182693</v>
      </c>
      <c r="D42" s="71">
        <v>182288</v>
      </c>
      <c r="E42" s="71">
        <f>E77-E41</f>
        <v>-577</v>
      </c>
      <c r="F42" s="71">
        <f>D42+E42</f>
        <v>181711</v>
      </c>
      <c r="G42" s="71">
        <v>126141</v>
      </c>
      <c r="H42" s="283">
        <f>G42/F42</f>
        <v>0.69418472189355629</v>
      </c>
    </row>
    <row r="43" ht="37.5">
      <c r="A43" s="293" t="s">
        <v>112</v>
      </c>
      <c r="B43" s="129" t="s">
        <v>113</v>
      </c>
      <c r="C43" s="95"/>
      <c r="D43" s="329">
        <v>77</v>
      </c>
      <c r="E43" s="31"/>
      <c r="F43" s="71">
        <f>D43+E43</f>
        <v>77</v>
      </c>
      <c r="G43" s="118">
        <v>77</v>
      </c>
      <c r="H43" s="114">
        <f>G43/F43</f>
        <v>1</v>
      </c>
    </row>
    <row r="44" ht="37.5">
      <c r="A44" s="293" t="s">
        <v>114</v>
      </c>
      <c r="B44" s="129" t="s">
        <v>115</v>
      </c>
      <c r="C44" s="95"/>
      <c r="D44" s="31"/>
      <c r="E44" s="31"/>
      <c r="F44" s="71">
        <f>D44+E44</f>
        <v>0</v>
      </c>
      <c r="G44" s="32"/>
      <c r="H44" s="283"/>
    </row>
    <row r="45">
      <c r="A45" s="85"/>
      <c r="B45" s="129" t="s">
        <v>116</v>
      </c>
      <c r="C45" s="102">
        <f>C42+C43+C44</f>
        <v>182693</v>
      </c>
      <c r="D45" s="102">
        <f>D42+D43+D44</f>
        <v>182365</v>
      </c>
      <c r="E45" s="102">
        <f>E42+E43+E44</f>
        <v>-577</v>
      </c>
      <c r="F45" s="71">
        <f>D45+E45</f>
        <v>181788</v>
      </c>
      <c r="G45" s="102">
        <f>G42+G43+G44</f>
        <v>126218</v>
      </c>
      <c r="H45" s="283">
        <f>G45/F45</f>
        <v>0.69431425616652365</v>
      </c>
    </row>
    <row r="46" ht="21.75" customHeight="1">
      <c r="A46" s="85"/>
      <c r="B46" s="33" t="s">
        <v>119</v>
      </c>
      <c r="C46" s="102">
        <f>C41+C45</f>
        <v>182693</v>
      </c>
      <c r="D46" s="102">
        <f>D41+D45</f>
        <v>182694</v>
      </c>
      <c r="E46" s="102">
        <f>E41+E45</f>
        <v>-577</v>
      </c>
      <c r="F46" s="71">
        <f>D46+E46</f>
        <v>182117</v>
      </c>
      <c r="G46" s="102">
        <f>G41+G45</f>
        <v>126552</v>
      </c>
      <c r="H46" s="283">
        <f>G46/F46</f>
        <v>0.69489394180664077</v>
      </c>
    </row>
    <row r="47" ht="14.25" customHeight="1">
      <c r="A47" s="296"/>
      <c r="B47" s="297"/>
      <c r="C47" s="298"/>
      <c r="G47" s="32"/>
      <c r="H47" s="32"/>
    </row>
    <row r="48" ht="20.25" customHeight="1">
      <c r="C48" s="61">
        <v>2023</v>
      </c>
      <c r="D48" s="61"/>
      <c r="E48" s="61"/>
      <c r="F48" s="61"/>
      <c r="G48" s="71"/>
      <c r="H48" s="71"/>
    </row>
    <row r="49" ht="106.5" customHeight="1">
      <c r="A49" s="299"/>
      <c r="B49" s="299" t="s">
        <v>294</v>
      </c>
      <c r="C49" s="62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</row>
    <row r="50">
      <c r="A50" s="83" t="s">
        <v>70</v>
      </c>
      <c r="B50" s="300" t="s">
        <v>122</v>
      </c>
      <c r="C50" s="71">
        <f>C51+C52+C53+C56+C57</f>
        <v>182783</v>
      </c>
      <c r="D50" s="71">
        <f>D51+D52+D53+D56+D57</f>
        <v>182694</v>
      </c>
      <c r="E50" s="71">
        <f>E51+E52+E53+E56+E57</f>
        <v>-577</v>
      </c>
      <c r="F50" s="71">
        <f>+D50+E50</f>
        <v>182117</v>
      </c>
      <c r="G50" s="71">
        <f>G51+G52+G53+G56+G57</f>
        <v>124130</v>
      </c>
      <c r="H50" s="283">
        <f>G50/F50</f>
        <v>0.68159479894792907</v>
      </c>
    </row>
    <row r="51">
      <c r="A51" s="94"/>
      <c r="B51" s="301" t="s">
        <v>123</v>
      </c>
      <c r="C51" s="95">
        <v>140916</v>
      </c>
      <c r="D51" s="95">
        <v>140916</v>
      </c>
      <c r="E51" s="31">
        <v>0</v>
      </c>
      <c r="F51" s="74">
        <f t="shared" ref="F51:F80" si="2">+D51+E51</f>
        <v>140916</v>
      </c>
      <c r="G51" s="74">
        <v>96684</v>
      </c>
      <c r="H51" s="114">
        <f>G51/F51</f>
        <v>0.68611087456356978</v>
      </c>
    </row>
    <row r="52" ht="37.5">
      <c r="A52" s="85"/>
      <c r="B52" s="53" t="s">
        <v>124</v>
      </c>
      <c r="C52" s="95">
        <v>22213</v>
      </c>
      <c r="D52" s="95">
        <v>22213</v>
      </c>
      <c r="E52" s="31">
        <v>0</v>
      </c>
      <c r="F52" s="74">
        <f t="shared" si="2"/>
        <v>22213</v>
      </c>
      <c r="G52" s="32">
        <v>15243</v>
      </c>
      <c r="H52" s="114">
        <f>G52/F52</f>
        <v>0.6862197812092018</v>
      </c>
    </row>
    <row r="53">
      <c r="A53" s="85"/>
      <c r="B53" s="53" t="s">
        <v>125</v>
      </c>
      <c r="C53" s="95">
        <v>19654</v>
      </c>
      <c r="D53" s="95">
        <v>19565</v>
      </c>
      <c r="E53" s="31">
        <v>-577</v>
      </c>
      <c r="F53" s="74">
        <f t="shared" si="2"/>
        <v>18988</v>
      </c>
      <c r="G53" s="32">
        <v>12203</v>
      </c>
      <c r="H53" s="114">
        <f>G53/F53</f>
        <v>0.64266905413945652</v>
      </c>
    </row>
    <row r="54" ht="37.5">
      <c r="A54" s="85"/>
      <c r="B54" s="53" t="s">
        <v>328</v>
      </c>
      <c r="C54" s="95"/>
      <c r="D54" s="31"/>
      <c r="E54" s="31"/>
      <c r="F54" s="71">
        <f t="shared" si="2"/>
        <v>0</v>
      </c>
      <c r="G54" s="71"/>
      <c r="H54" s="330"/>
    </row>
    <row r="55">
      <c r="A55" s="85"/>
      <c r="B55" s="53" t="s">
        <v>127</v>
      </c>
      <c r="C55" s="95"/>
      <c r="D55" s="31"/>
      <c r="E55" s="31"/>
      <c r="F55" s="71">
        <f t="shared" si="2"/>
        <v>0</v>
      </c>
      <c r="G55" s="32"/>
      <c r="H55" s="330"/>
    </row>
    <row r="56">
      <c r="A56" s="85"/>
      <c r="B56" s="53" t="s">
        <v>128</v>
      </c>
      <c r="C56" s="95"/>
      <c r="D56" s="31"/>
      <c r="E56" s="31"/>
      <c r="F56" s="71">
        <f t="shared" si="2"/>
        <v>0</v>
      </c>
      <c r="G56" s="32"/>
      <c r="H56" s="330"/>
    </row>
    <row r="57">
      <c r="A57" s="85"/>
      <c r="B57" s="53" t="s">
        <v>129</v>
      </c>
      <c r="C57" s="95">
        <f>SUM(C58:C61)</f>
        <v>0</v>
      </c>
      <c r="D57" s="31"/>
      <c r="E57" s="31"/>
      <c r="F57" s="71">
        <f t="shared" si="2"/>
        <v>0</v>
      </c>
      <c r="G57" s="71"/>
      <c r="H57" s="330"/>
    </row>
    <row r="58">
      <c r="A58" s="85"/>
      <c r="B58" s="53" t="s">
        <v>130</v>
      </c>
      <c r="C58" s="95"/>
      <c r="D58" s="31"/>
      <c r="E58" s="31"/>
      <c r="F58" s="71">
        <f t="shared" si="2"/>
        <v>0</v>
      </c>
      <c r="G58" s="32"/>
      <c r="H58" s="330"/>
    </row>
    <row r="59" ht="37.5">
      <c r="A59" s="85"/>
      <c r="B59" s="53" t="s">
        <v>131</v>
      </c>
      <c r="C59" s="95"/>
      <c r="D59" s="31"/>
      <c r="E59" s="31"/>
      <c r="F59" s="71">
        <f t="shared" si="2"/>
        <v>0</v>
      </c>
      <c r="G59" s="32"/>
      <c r="H59" s="330"/>
    </row>
    <row r="60" ht="37.5">
      <c r="A60" s="85"/>
      <c r="B60" s="53" t="s">
        <v>132</v>
      </c>
      <c r="C60" s="95"/>
      <c r="D60" s="31"/>
      <c r="E60" s="31"/>
      <c r="F60" s="71">
        <f t="shared" si="2"/>
        <v>0</v>
      </c>
      <c r="G60" s="71"/>
      <c r="H60" s="330"/>
    </row>
    <row r="61">
      <c r="A61" s="85"/>
      <c r="B61" s="303"/>
      <c r="C61" s="95"/>
      <c r="D61" s="31"/>
      <c r="E61" s="31"/>
      <c r="F61" s="71">
        <f t="shared" si="2"/>
        <v>0</v>
      </c>
      <c r="G61" s="32"/>
      <c r="H61" s="330"/>
    </row>
    <row r="62">
      <c r="A62" s="83" t="s">
        <v>78</v>
      </c>
      <c r="B62" s="300" t="s">
        <v>133</v>
      </c>
      <c r="C62" s="71">
        <f>C63+C66+C67+C70</f>
        <v>0</v>
      </c>
      <c r="D62" s="71">
        <f>D63+D66+D67+D70</f>
        <v>0</v>
      </c>
      <c r="E62" s="71">
        <f>E63+E66+E67+E70</f>
        <v>0</v>
      </c>
      <c r="F62" s="71">
        <f t="shared" si="2"/>
        <v>0</v>
      </c>
      <c r="G62" s="32"/>
      <c r="H62" s="330"/>
    </row>
    <row r="63">
      <c r="A63" s="94"/>
      <c r="B63" s="54" t="s">
        <v>45</v>
      </c>
      <c r="C63" s="95"/>
      <c r="D63" s="31"/>
      <c r="E63" s="31"/>
      <c r="F63" s="71">
        <f t="shared" si="2"/>
        <v>0</v>
      </c>
      <c r="G63" s="71"/>
      <c r="H63" s="330"/>
    </row>
    <row r="64" ht="37.5">
      <c r="A64" s="94"/>
      <c r="B64" s="53" t="s">
        <v>295</v>
      </c>
      <c r="C64" s="95"/>
      <c r="D64" s="31"/>
      <c r="E64" s="31"/>
      <c r="F64" s="71">
        <f t="shared" si="2"/>
        <v>0</v>
      </c>
      <c r="G64" s="32"/>
      <c r="H64" s="330"/>
    </row>
    <row r="65" ht="37.5">
      <c r="A65" s="94"/>
      <c r="B65" s="53" t="s">
        <v>296</v>
      </c>
      <c r="C65" s="95"/>
      <c r="D65" s="31"/>
      <c r="E65" s="31"/>
      <c r="F65" s="71">
        <f t="shared" si="2"/>
        <v>0</v>
      </c>
      <c r="G65" s="32"/>
      <c r="H65" s="330"/>
    </row>
    <row r="66">
      <c r="A66" s="85"/>
      <c r="B66" s="53" t="s">
        <v>136</v>
      </c>
      <c r="C66" s="95"/>
      <c r="D66" s="31"/>
      <c r="E66" s="31"/>
      <c r="F66" s="71">
        <f t="shared" si="2"/>
        <v>0</v>
      </c>
      <c r="G66" s="71"/>
      <c r="H66" s="330"/>
    </row>
    <row r="67">
      <c r="A67" s="85"/>
      <c r="B67" s="53" t="s">
        <v>158</v>
      </c>
      <c r="C67" s="95"/>
      <c r="D67" s="31"/>
      <c r="E67" s="31"/>
      <c r="F67" s="71">
        <f t="shared" si="2"/>
        <v>0</v>
      </c>
      <c r="G67" s="32"/>
      <c r="H67" s="330"/>
    </row>
    <row r="68" ht="37.5">
      <c r="A68" s="85"/>
      <c r="B68" s="53" t="s">
        <v>138</v>
      </c>
      <c r="C68" s="95"/>
      <c r="D68" s="31"/>
      <c r="E68" s="31"/>
      <c r="F68" s="71">
        <f t="shared" si="2"/>
        <v>0</v>
      </c>
      <c r="G68" s="32"/>
      <c r="H68" s="330"/>
    </row>
    <row r="69" ht="37.5">
      <c r="A69" s="85"/>
      <c r="B69" s="53" t="s">
        <v>139</v>
      </c>
      <c r="C69" s="95"/>
      <c r="D69" s="31"/>
      <c r="E69" s="31"/>
      <c r="F69" s="71">
        <f t="shared" si="2"/>
        <v>0</v>
      </c>
      <c r="G69" s="71"/>
      <c r="H69" s="330"/>
    </row>
    <row r="70">
      <c r="A70" s="85"/>
      <c r="B70" s="53" t="s">
        <v>22</v>
      </c>
      <c r="C70" s="95"/>
      <c r="D70" s="31"/>
      <c r="E70" s="31"/>
      <c r="F70" s="71">
        <f t="shared" si="2"/>
        <v>0</v>
      </c>
      <c r="G70" s="32"/>
      <c r="H70" s="330"/>
    </row>
    <row r="71">
      <c r="A71" s="15"/>
      <c r="B71" s="142"/>
      <c r="C71" s="2"/>
      <c r="D71" s="31"/>
      <c r="E71" s="31"/>
      <c r="F71" s="71">
        <f t="shared" si="2"/>
        <v>0</v>
      </c>
      <c r="G71" s="32"/>
      <c r="H71" s="330"/>
    </row>
    <row r="72" ht="19.5">
      <c r="A72" s="83"/>
      <c r="B72" s="308" t="s">
        <v>140</v>
      </c>
      <c r="C72" s="71">
        <f>C50+C62</f>
        <v>182783</v>
      </c>
      <c r="D72" s="71">
        <f>D50+D62</f>
        <v>182694</v>
      </c>
      <c r="E72" s="71">
        <f>E50+E62</f>
        <v>-577</v>
      </c>
      <c r="F72" s="71">
        <f t="shared" si="2"/>
        <v>182117</v>
      </c>
      <c r="G72" s="71">
        <f>G50+G62</f>
        <v>124130</v>
      </c>
      <c r="H72" s="283">
        <f>G72/F72</f>
        <v>0.68159479894792907</v>
      </c>
    </row>
    <row r="73" ht="19.5">
      <c r="A73" s="83"/>
      <c r="B73" s="308"/>
      <c r="C73" s="309"/>
      <c r="D73" s="31"/>
      <c r="E73" s="31"/>
      <c r="F73" s="71">
        <f t="shared" si="2"/>
        <v>0</v>
      </c>
      <c r="G73" s="32"/>
      <c r="H73" s="283"/>
    </row>
    <row r="74">
      <c r="A74" s="83" t="s">
        <v>84</v>
      </c>
      <c r="B74" s="300" t="s">
        <v>18</v>
      </c>
      <c r="C74" s="71">
        <f>C75+C76</f>
        <v>0</v>
      </c>
      <c r="D74" s="31"/>
      <c r="E74" s="31"/>
      <c r="F74" s="71">
        <f t="shared" si="2"/>
        <v>0</v>
      </c>
      <c r="G74" s="32"/>
      <c r="H74" s="283"/>
    </row>
    <row r="75">
      <c r="A75" s="94"/>
      <c r="B75" s="301" t="s">
        <v>320</v>
      </c>
      <c r="C75" s="71"/>
      <c r="D75" s="31"/>
      <c r="E75" s="31"/>
      <c r="F75" s="71">
        <f t="shared" si="2"/>
        <v>0</v>
      </c>
      <c r="G75" s="71"/>
      <c r="H75" s="283"/>
    </row>
    <row r="76" ht="37.5">
      <c r="A76" s="85"/>
      <c r="B76" s="301" t="s">
        <v>118</v>
      </c>
      <c r="C76" s="102"/>
      <c r="D76" s="31"/>
      <c r="E76" s="31"/>
      <c r="F76" s="71">
        <f t="shared" si="2"/>
        <v>0</v>
      </c>
      <c r="G76" s="32"/>
      <c r="H76" s="283"/>
    </row>
    <row r="77">
      <c r="A77" s="103"/>
      <c r="B77" s="141" t="s">
        <v>142</v>
      </c>
      <c r="C77" s="71">
        <f>C50+C62+C74</f>
        <v>182783</v>
      </c>
      <c r="D77" s="71">
        <f>D50+D62+D74</f>
        <v>182694</v>
      </c>
      <c r="E77" s="71">
        <f>E50+E62+E74</f>
        <v>-577</v>
      </c>
      <c r="F77" s="71">
        <f t="shared" si="2"/>
        <v>182117</v>
      </c>
      <c r="G77" s="71">
        <f>G50+G62+G74</f>
        <v>124130</v>
      </c>
      <c r="H77" s="283">
        <f>G77/F77</f>
        <v>0.68159479894792907</v>
      </c>
    </row>
    <row r="78">
      <c r="B78" s="307"/>
      <c r="C78" s="31"/>
      <c r="D78" s="31"/>
      <c r="E78" s="31"/>
      <c r="F78" s="71">
        <f t="shared" si="2"/>
        <v>0</v>
      </c>
      <c r="G78" s="71"/>
      <c r="H78" s="283"/>
    </row>
    <row r="79">
      <c r="A79" s="109"/>
      <c r="B79" s="110" t="s">
        <v>144</v>
      </c>
      <c r="C79" s="310">
        <v>27.5</v>
      </c>
      <c r="D79" s="310">
        <v>28</v>
      </c>
      <c r="E79" s="310">
        <v>0</v>
      </c>
      <c r="F79" s="310">
        <f t="shared" si="2"/>
        <v>28</v>
      </c>
      <c r="G79" s="32"/>
      <c r="H79" s="283">
        <f>G79/F79</f>
        <v>0</v>
      </c>
    </row>
    <row r="80">
      <c r="A80" s="109"/>
      <c r="B80" s="110" t="s">
        <v>145</v>
      </c>
      <c r="C80" s="310">
        <v>0</v>
      </c>
      <c r="D80" s="310"/>
      <c r="E80" s="310"/>
      <c r="F80" s="71">
        <f t="shared" si="2"/>
        <v>0</v>
      </c>
      <c r="G80" s="32"/>
      <c r="H80" s="330"/>
    </row>
    <row r="82">
      <c r="A82" s="311"/>
      <c r="B82" s="311"/>
      <c r="C82" s="311"/>
    </row>
    <row r="83">
      <c r="A83" s="311"/>
      <c r="B83" s="312" t="s">
        <v>299</v>
      </c>
      <c r="C83" s="311" t="s">
        <v>59</v>
      </c>
    </row>
    <row r="84" ht="36">
      <c r="A84" s="311" t="s">
        <v>300</v>
      </c>
      <c r="B84" s="312"/>
      <c r="C84" s="311"/>
    </row>
    <row r="85">
      <c r="A85" s="311">
        <v>1</v>
      </c>
      <c r="B85" s="311" t="s">
        <v>329</v>
      </c>
      <c r="C85" s="311">
        <v>120</v>
      </c>
    </row>
    <row r="86">
      <c r="A86" s="311"/>
      <c r="B86" s="311" t="s">
        <v>330</v>
      </c>
      <c r="C86" s="313">
        <f>C85*0.28</f>
        <v>33.600000000000001</v>
      </c>
    </row>
    <row r="87">
      <c r="A87" s="311">
        <v>26.75</v>
      </c>
      <c r="B87" s="311" t="s">
        <v>331</v>
      </c>
      <c r="C87" s="313">
        <v>1926</v>
      </c>
    </row>
    <row r="88">
      <c r="A88" s="311"/>
      <c r="B88" s="311" t="s">
        <v>330</v>
      </c>
      <c r="C88" s="311">
        <v>539</v>
      </c>
    </row>
    <row r="89">
      <c r="A89" s="311"/>
      <c r="B89" s="316" t="s">
        <v>323</v>
      </c>
      <c r="C89" s="318">
        <f>SUM(C85:C88)</f>
        <v>2618.5999999999999</v>
      </c>
    </row>
    <row r="91">
      <c r="B91" s="107"/>
      <c r="C91" s="331"/>
    </row>
  </sheetData>
  <sheetProtection selectLockedCells="1" selectUnlockedCells="1"/>
  <mergeCells count="2">
    <mergeCell ref="C6:F6"/>
    <mergeCell ref="C48:F48"/>
  </mergeCells>
  <pageMargins left="0.75" right="0.75" top="1" bottom="1" header="0.5118055" footer="0.5118055"/>
  <pageSetup r:id="rId1" paperSize="9" orientation="portrait" horizontalDpi="300" verticalDpi="300" scale="44"/>
  <headerFooter alignWithMargins="0"/>
  <rowBreaks count="1" manualBreakCount="1">
    <brk id="47" man="1"/>
  </rowBreaks>
</worksheet>
</file>

<file path=xl/worksheets/sheet15.xml><?xml version="1.0" encoding="utf-8"?>
<worksheet xmlns:r="http://schemas.openxmlformats.org/officeDocument/2006/relationships" xmlns="http://schemas.openxmlformats.org/spreadsheetml/2006/main">
  <sheetViews>
    <sheetView view="pageBreakPreview" zoomScale="60" zoomScaleNormal="87" workbookViewId="0" topLeftCell="A49">
      <selection activeCell="E53" sqref="E53"/>
    </sheetView>
  </sheetViews>
  <sheetFormatPr defaultColWidth="9.140625" defaultRowHeight="18.75"/>
  <cols>
    <col min="1" max="1" width="10.42578" style="106" customWidth="1"/>
    <col min="2" max="2" width="61.71094" style="106" customWidth="1"/>
    <col min="3" max="3" width="21.42578" style="106" customWidth="1"/>
    <col min="4" max="4" width="23.14063" style="106" customWidth="1"/>
    <col min="5" max="5" width="21.71094" style="106" customWidth="1"/>
    <col min="6" max="6" width="13.71094" style="106" customWidth="1"/>
    <col min="7" max="7" width="9.140625" style="106"/>
    <col min="8" max="8" width="11.71094" style="106" customWidth="1"/>
    <col min="9" max="16384" width="9.140625" style="106"/>
  </cols>
  <sheetData>
    <row r="1" s="9" customFormat="1" ht="21" customHeight="1">
      <c r="B1" s="319"/>
      <c r="C1" s="275" t="s">
        <v>332</v>
      </c>
    </row>
    <row r="2" s="10" customFormat="1" ht="25.5" customHeight="1">
      <c r="A2" s="276"/>
      <c r="B2" s="277" t="s">
        <v>325</v>
      </c>
      <c r="C2" s="320" t="s">
        <v>333</v>
      </c>
    </row>
    <row r="3" s="10" customFormat="1">
      <c r="A3" s="279"/>
      <c r="B3" s="277" t="s">
        <v>334</v>
      </c>
      <c r="C3" s="321"/>
    </row>
    <row r="4" s="10" customFormat="1" ht="15.95" customHeight="1">
      <c r="C4" s="146" t="s">
        <v>175</v>
      </c>
    </row>
    <row r="5" ht="37.5">
      <c r="A5" s="276"/>
      <c r="B5" s="281" t="s">
        <v>287</v>
      </c>
      <c r="C5" s="281" t="s">
        <v>288</v>
      </c>
    </row>
    <row r="6" s="11" customFormat="1" ht="30" customHeight="1">
      <c r="A6" s="276"/>
      <c r="B6" s="276"/>
      <c r="C6" s="61" t="s">
        <v>62</v>
      </c>
      <c r="D6" s="61"/>
      <c r="E6" s="61"/>
      <c r="F6" s="61"/>
    </row>
    <row r="7" s="11" customFormat="1" ht="105.6" customHeight="1">
      <c r="A7" s="282"/>
      <c r="B7" s="282" t="s">
        <v>289</v>
      </c>
      <c r="C7" s="62" t="s">
        <v>64</v>
      </c>
      <c r="D7" s="63" t="s">
        <v>65</v>
      </c>
      <c r="E7" s="63" t="s">
        <v>66</v>
      </c>
      <c r="F7" s="63" t="s">
        <v>67</v>
      </c>
      <c r="G7" s="64" t="s">
        <v>68</v>
      </c>
      <c r="H7" s="63" t="s">
        <v>69</v>
      </c>
    </row>
    <row r="8" s="12" customFormat="1">
      <c r="A8" s="276" t="s">
        <v>70</v>
      </c>
      <c r="B8" s="33" t="s">
        <v>71</v>
      </c>
      <c r="C8" s="71">
        <f>C9+C10+C11+C12+C13+C14</f>
        <v>0</v>
      </c>
      <c r="D8" s="71">
        <f>D9+D10+D11+D12+D13+D14</f>
        <v>0</v>
      </c>
      <c r="E8" s="71">
        <f>E9+E10+E11+E12+E13+E14</f>
        <v>0</v>
      </c>
      <c r="F8" s="71">
        <f t="shared" ref="F8:F41" si="0">C8+D8+E8</f>
        <v>0</v>
      </c>
    </row>
    <row r="9" s="12" customFormat="1" ht="37.5">
      <c r="A9" s="69"/>
      <c r="B9" s="31" t="s">
        <v>72</v>
      </c>
      <c r="C9" s="71"/>
      <c r="D9" s="304"/>
      <c r="E9" s="304"/>
      <c r="F9" s="71">
        <f t="shared" si="0"/>
        <v>0</v>
      </c>
      <c r="G9" s="71"/>
      <c r="H9" s="71"/>
    </row>
    <row r="10" s="12" customFormat="1" ht="37.5">
      <c r="A10" s="78"/>
      <c r="B10" s="31" t="s">
        <v>73</v>
      </c>
      <c r="C10" s="95"/>
      <c r="D10" s="304"/>
      <c r="E10" s="304"/>
      <c r="F10" s="71">
        <f t="shared" si="0"/>
        <v>0</v>
      </c>
      <c r="G10" s="32"/>
      <c r="H10" s="32"/>
    </row>
    <row r="11" s="12" customFormat="1" ht="37.5">
      <c r="A11" s="78"/>
      <c r="B11" s="31" t="s">
        <v>74</v>
      </c>
      <c r="C11" s="95"/>
      <c r="D11" s="304"/>
      <c r="E11" s="304"/>
      <c r="F11" s="71">
        <f t="shared" si="0"/>
        <v>0</v>
      </c>
      <c r="G11" s="32"/>
      <c r="H11" s="32"/>
    </row>
    <row r="12" s="12" customFormat="1" ht="37.5">
      <c r="A12" s="78"/>
      <c r="B12" s="31" t="s">
        <v>75</v>
      </c>
      <c r="C12" s="95"/>
      <c r="D12" s="304"/>
      <c r="E12" s="304"/>
      <c r="F12" s="71">
        <f t="shared" si="0"/>
        <v>0</v>
      </c>
      <c r="G12" s="71"/>
      <c r="H12" s="71"/>
    </row>
    <row r="13" s="12" customFormat="1">
      <c r="A13" s="78"/>
      <c r="B13" s="31" t="s">
        <v>147</v>
      </c>
      <c r="C13" s="95"/>
      <c r="D13" s="304"/>
      <c r="E13" s="304"/>
      <c r="F13" s="71">
        <f t="shared" si="0"/>
        <v>0</v>
      </c>
      <c r="G13" s="32"/>
      <c r="H13" s="32"/>
    </row>
    <row r="14" s="12" customFormat="1">
      <c r="A14" s="78"/>
      <c r="B14" s="31" t="s">
        <v>77</v>
      </c>
      <c r="C14" s="95"/>
      <c r="D14" s="304"/>
      <c r="E14" s="304"/>
      <c r="F14" s="71">
        <f t="shared" si="0"/>
        <v>0</v>
      </c>
      <c r="G14" s="32"/>
      <c r="H14" s="32"/>
    </row>
    <row r="15" ht="37.5">
      <c r="A15" s="78" t="s">
        <v>78</v>
      </c>
      <c r="B15" s="33" t="s">
        <v>79</v>
      </c>
      <c r="C15" s="95">
        <f>C16+C17+C18+C19</f>
        <v>0</v>
      </c>
      <c r="D15" s="95">
        <f>D16+D17+D18+D19</f>
        <v>0</v>
      </c>
      <c r="E15" s="95">
        <f>E16+E17+E18+E19</f>
        <v>0</v>
      </c>
      <c r="F15" s="71">
        <f t="shared" si="0"/>
        <v>0</v>
      </c>
      <c r="G15" s="71"/>
      <c r="H15" s="71"/>
    </row>
    <row r="16" ht="37.5">
      <c r="A16" s="69"/>
      <c r="B16" s="31" t="s">
        <v>80</v>
      </c>
      <c r="C16" s="71"/>
      <c r="D16" s="31"/>
      <c r="E16" s="31"/>
      <c r="F16" s="71">
        <f t="shared" si="0"/>
        <v>0</v>
      </c>
      <c r="G16" s="32"/>
      <c r="H16" s="32"/>
    </row>
    <row r="17" s="12" customFormat="1" ht="37.5">
      <c r="A17" s="78"/>
      <c r="B17" s="31" t="s">
        <v>166</v>
      </c>
      <c r="C17" s="95"/>
      <c r="D17" s="304"/>
      <c r="E17" s="304"/>
      <c r="F17" s="71">
        <f t="shared" si="0"/>
        <v>0</v>
      </c>
      <c r="G17" s="32"/>
      <c r="H17" s="32"/>
    </row>
    <row r="18" ht="37.5">
      <c r="A18" s="78"/>
      <c r="B18" s="70" t="s">
        <v>82</v>
      </c>
      <c r="C18" s="95"/>
      <c r="D18" s="31"/>
      <c r="E18" s="31"/>
      <c r="F18" s="71">
        <f t="shared" si="0"/>
        <v>0</v>
      </c>
      <c r="G18" s="71"/>
      <c r="H18" s="71"/>
    </row>
    <row r="19" ht="37.5">
      <c r="A19" s="78"/>
      <c r="B19" s="31" t="s">
        <v>83</v>
      </c>
      <c r="C19" s="95"/>
      <c r="D19" s="31"/>
      <c r="E19" s="31"/>
      <c r="F19" s="71">
        <f t="shared" si="0"/>
        <v>0</v>
      </c>
      <c r="G19" s="32"/>
      <c r="H19" s="32"/>
    </row>
    <row r="20" ht="37.5">
      <c r="A20" s="78" t="s">
        <v>84</v>
      </c>
      <c r="B20" s="129" t="s">
        <v>85</v>
      </c>
      <c r="C20" s="95">
        <f>C21</f>
        <v>0</v>
      </c>
      <c r="D20" s="95">
        <f>D21</f>
        <v>0</v>
      </c>
      <c r="E20" s="95">
        <f>E21</f>
        <v>0</v>
      </c>
      <c r="F20" s="71">
        <f t="shared" si="0"/>
        <v>0</v>
      </c>
      <c r="G20" s="32"/>
      <c r="H20" s="32"/>
    </row>
    <row r="21" ht="37.5">
      <c r="A21" s="78"/>
      <c r="B21" s="286" t="s">
        <v>315</v>
      </c>
      <c r="C21" s="95"/>
      <c r="D21" s="31"/>
      <c r="E21" s="31"/>
      <c r="F21" s="71">
        <f t="shared" si="0"/>
        <v>0</v>
      </c>
      <c r="G21" s="71"/>
      <c r="H21" s="71"/>
    </row>
    <row r="22">
      <c r="A22" s="73" t="s">
        <v>87</v>
      </c>
      <c r="B22" s="129" t="s">
        <v>88</v>
      </c>
      <c r="C22" s="95">
        <f>C23+C24+C25+C26</f>
        <v>0</v>
      </c>
      <c r="D22" s="95">
        <f>D23+D24+D25+D26</f>
        <v>0</v>
      </c>
      <c r="E22" s="95">
        <f>E23+E24+E25+E26</f>
        <v>0</v>
      </c>
      <c r="F22" s="71">
        <f t="shared" si="0"/>
        <v>0</v>
      </c>
      <c r="G22" s="32"/>
      <c r="H22" s="32"/>
    </row>
    <row r="23" s="12" customFormat="1" ht="37.5">
      <c r="A23" s="78"/>
      <c r="B23" s="55" t="s">
        <v>89</v>
      </c>
      <c r="C23" s="95"/>
      <c r="D23" s="31"/>
      <c r="E23" s="31"/>
      <c r="F23" s="71">
        <f t="shared" si="0"/>
        <v>0</v>
      </c>
      <c r="G23" s="32"/>
      <c r="H23" s="32"/>
    </row>
    <row r="24" s="12" customFormat="1">
      <c r="A24" s="80"/>
      <c r="B24" s="55" t="s">
        <v>90</v>
      </c>
      <c r="C24" s="95"/>
      <c r="D24" s="31"/>
      <c r="E24" s="31"/>
      <c r="F24" s="71">
        <f t="shared" si="0"/>
        <v>0</v>
      </c>
      <c r="G24" s="71"/>
      <c r="H24" s="71"/>
    </row>
    <row r="25" s="12" customFormat="1">
      <c r="A25" s="78"/>
      <c r="B25" s="55" t="s">
        <v>91</v>
      </c>
      <c r="C25" s="102"/>
      <c r="D25" s="276"/>
      <c r="E25" s="276"/>
      <c r="F25" s="71">
        <f t="shared" si="0"/>
        <v>0</v>
      </c>
      <c r="G25" s="32"/>
      <c r="H25" s="32"/>
    </row>
    <row r="26" s="12" customFormat="1" ht="93.75">
      <c r="A26" s="69"/>
      <c r="B26" s="55" t="s">
        <v>92</v>
      </c>
      <c r="C26" s="71"/>
      <c r="D26" s="304"/>
      <c r="E26" s="304"/>
      <c r="F26" s="71">
        <f t="shared" si="0"/>
        <v>0</v>
      </c>
      <c r="G26" s="32"/>
      <c r="H26" s="32"/>
    </row>
    <row r="27">
      <c r="A27" s="73" t="s">
        <v>93</v>
      </c>
      <c r="B27" s="290" t="s">
        <v>94</v>
      </c>
      <c r="C27" s="102">
        <f>C28+C29+C30+C31+C32</f>
        <v>0</v>
      </c>
      <c r="D27" s="102">
        <f>D28+D29+D30+D31+D32</f>
        <v>0</v>
      </c>
      <c r="E27" s="95">
        <f>E28+E29+E30+E31+E32</f>
        <v>0</v>
      </c>
      <c r="F27" s="71">
        <f t="shared" si="0"/>
        <v>0</v>
      </c>
      <c r="G27" s="71">
        <f>SUM(G28:G31)</f>
        <v>0</v>
      </c>
      <c r="H27" s="71"/>
    </row>
    <row r="28" ht="56.25">
      <c r="A28" s="78"/>
      <c r="B28" s="31" t="s">
        <v>95</v>
      </c>
      <c r="C28" s="95"/>
      <c r="D28" s="31"/>
      <c r="E28" s="31"/>
      <c r="F28" s="71">
        <f t="shared" si="0"/>
        <v>0</v>
      </c>
      <c r="G28" s="32"/>
      <c r="H28" s="32"/>
    </row>
    <row r="29">
      <c r="A29" s="78"/>
      <c r="B29" s="31" t="s">
        <v>96</v>
      </c>
      <c r="C29" s="95"/>
      <c r="D29" s="31"/>
      <c r="E29" s="31"/>
      <c r="F29" s="71">
        <f t="shared" si="0"/>
        <v>0</v>
      </c>
      <c r="G29" s="32"/>
      <c r="H29" s="32"/>
    </row>
    <row r="30">
      <c r="A30" s="78"/>
      <c r="B30" s="31" t="s">
        <v>97</v>
      </c>
      <c r="C30" s="95"/>
      <c r="D30" s="31"/>
      <c r="E30" s="31"/>
      <c r="F30" s="71">
        <f t="shared" si="0"/>
        <v>0</v>
      </c>
      <c r="G30" s="71"/>
      <c r="H30" s="71"/>
    </row>
    <row r="31" s="11" customFormat="1" ht="16.5" customHeight="1">
      <c r="A31" s="78"/>
      <c r="B31" s="31" t="s">
        <v>98</v>
      </c>
      <c r="C31" s="95"/>
      <c r="D31" s="31"/>
      <c r="E31" s="31"/>
      <c r="F31" s="71">
        <f t="shared" si="0"/>
        <v>0</v>
      </c>
      <c r="G31" s="32"/>
      <c r="H31" s="32"/>
    </row>
    <row r="32" s="12" customFormat="1">
      <c r="A32" s="78"/>
      <c r="B32" s="31" t="s">
        <v>12</v>
      </c>
      <c r="C32" s="95"/>
      <c r="D32" s="31"/>
      <c r="E32" s="31"/>
      <c r="F32" s="71">
        <f t="shared" si="0"/>
        <v>0</v>
      </c>
      <c r="G32" s="32"/>
      <c r="H32" s="32"/>
    </row>
    <row r="33">
      <c r="A33" s="73" t="s">
        <v>99</v>
      </c>
      <c r="B33" s="129" t="s">
        <v>100</v>
      </c>
      <c r="C33" s="95">
        <f>C34+C35</f>
        <v>0</v>
      </c>
      <c r="D33" s="95">
        <f>D34+D35</f>
        <v>0</v>
      </c>
      <c r="E33" s="95">
        <f>E34+E35</f>
        <v>0</v>
      </c>
      <c r="F33" s="71">
        <f t="shared" si="0"/>
        <v>0</v>
      </c>
      <c r="G33" s="71"/>
      <c r="H33" s="71"/>
    </row>
    <row r="34">
      <c r="A34" s="80"/>
      <c r="B34" s="31" t="s">
        <v>101</v>
      </c>
      <c r="C34" s="95"/>
      <c r="D34" s="31"/>
      <c r="E34" s="31"/>
      <c r="F34" s="71">
        <f t="shared" si="0"/>
        <v>0</v>
      </c>
      <c r="G34" s="32"/>
      <c r="H34" s="32"/>
    </row>
    <row r="35">
      <c r="A35" s="83"/>
      <c r="B35" s="31" t="s">
        <v>316</v>
      </c>
      <c r="C35" s="71"/>
      <c r="D35" s="31"/>
      <c r="E35" s="31"/>
      <c r="F35" s="71">
        <f t="shared" si="0"/>
        <v>0</v>
      </c>
      <c r="G35" s="32"/>
      <c r="H35" s="32"/>
    </row>
    <row r="36">
      <c r="A36" s="293" t="s">
        <v>102</v>
      </c>
      <c r="B36" s="129" t="s">
        <v>103</v>
      </c>
      <c r="C36" s="32">
        <f>C37</f>
        <v>0</v>
      </c>
      <c r="D36" s="32">
        <f>D37</f>
        <v>0</v>
      </c>
      <c r="E36" s="32">
        <f>E37</f>
        <v>0</v>
      </c>
      <c r="F36" s="71">
        <f t="shared" si="0"/>
        <v>0</v>
      </c>
      <c r="G36" s="71"/>
      <c r="H36" s="71"/>
    </row>
    <row r="37">
      <c r="A37" s="85"/>
      <c r="B37" s="31" t="s">
        <v>13</v>
      </c>
      <c r="C37" s="95"/>
      <c r="D37" s="304"/>
      <c r="E37" s="304"/>
      <c r="F37" s="71">
        <f t="shared" si="0"/>
        <v>0</v>
      </c>
      <c r="G37" s="32"/>
      <c r="H37" s="32"/>
    </row>
    <row r="38">
      <c r="A38" s="293" t="s">
        <v>105</v>
      </c>
      <c r="B38" s="129" t="s">
        <v>106</v>
      </c>
      <c r="C38" s="95">
        <f>C39+C40</f>
        <v>0</v>
      </c>
      <c r="D38" s="95">
        <f>D39+D40</f>
        <v>0</v>
      </c>
      <c r="E38" s="95">
        <f>E39+E40</f>
        <v>0</v>
      </c>
      <c r="F38" s="71">
        <f t="shared" si="0"/>
        <v>0</v>
      </c>
      <c r="G38" s="32"/>
      <c r="H38" s="32"/>
    </row>
    <row r="39" s="12" customFormat="1" ht="56.25">
      <c r="A39" s="85"/>
      <c r="B39" s="55" t="s">
        <v>317</v>
      </c>
      <c r="C39" s="95"/>
      <c r="D39" s="31"/>
      <c r="E39" s="31"/>
      <c r="F39" s="71">
        <f t="shared" si="0"/>
        <v>0</v>
      </c>
      <c r="G39" s="71"/>
      <c r="H39" s="71"/>
    </row>
    <row r="40">
      <c r="A40" s="85"/>
      <c r="B40" s="55" t="s">
        <v>318</v>
      </c>
      <c r="C40" s="95"/>
      <c r="D40" s="31"/>
      <c r="E40" s="31"/>
      <c r="F40" s="71">
        <f t="shared" si="0"/>
        <v>0</v>
      </c>
      <c r="G40" s="32"/>
      <c r="H40" s="32"/>
    </row>
    <row r="41">
      <c r="A41" s="85"/>
      <c r="B41" s="129" t="s">
        <v>109</v>
      </c>
      <c r="C41" s="95">
        <f>C8+C15+C20+C22+C27+C33+C36+C38</f>
        <v>0</v>
      </c>
      <c r="D41" s="95">
        <f>D8+D15+D20+D22+D27+D33+D36+D38</f>
        <v>0</v>
      </c>
      <c r="E41" s="95">
        <f>E8+E15+E20+E22+E27+E33+E36+E38</f>
        <v>0</v>
      </c>
      <c r="F41" s="71">
        <f t="shared" si="0"/>
        <v>0</v>
      </c>
      <c r="G41" s="118"/>
      <c r="H41" s="32"/>
    </row>
    <row r="42">
      <c r="A42" s="293" t="s">
        <v>110</v>
      </c>
      <c r="B42" s="129" t="s">
        <v>319</v>
      </c>
      <c r="C42" s="71">
        <v>112216</v>
      </c>
      <c r="D42" s="71">
        <v>112540</v>
      </c>
      <c r="E42" s="71">
        <f>E77-E41</f>
        <v>-195</v>
      </c>
      <c r="F42" s="71">
        <f>D42+E42</f>
        <v>112345</v>
      </c>
      <c r="G42" s="71">
        <v>84099</v>
      </c>
      <c r="H42" s="283">
        <f>G42/F42</f>
        <v>0.74857804085629087</v>
      </c>
    </row>
    <row r="43" ht="37.5">
      <c r="A43" s="293" t="s">
        <v>112</v>
      </c>
      <c r="B43" s="129" t="s">
        <v>113</v>
      </c>
      <c r="C43" s="95"/>
      <c r="D43" s="31">
        <v>1120</v>
      </c>
      <c r="E43" s="31"/>
      <c r="F43" s="74">
        <f>D43+E43</f>
        <v>1120</v>
      </c>
      <c r="G43" s="32">
        <v>1120</v>
      </c>
      <c r="H43" s="114">
        <f>G43/F43</f>
        <v>1</v>
      </c>
    </row>
    <row r="44" ht="37.5">
      <c r="A44" s="293" t="s">
        <v>114</v>
      </c>
      <c r="B44" s="129" t="s">
        <v>115</v>
      </c>
      <c r="C44" s="95"/>
      <c r="D44" s="31"/>
      <c r="E44" s="31"/>
      <c r="F44" s="71">
        <f>D44+E44</f>
        <v>0</v>
      </c>
      <c r="G44" s="32"/>
      <c r="H44" s="114"/>
    </row>
    <row r="45">
      <c r="A45" s="85"/>
      <c r="B45" s="129" t="s">
        <v>116</v>
      </c>
      <c r="C45" s="102">
        <f>C42+C43+C44</f>
        <v>112216</v>
      </c>
      <c r="D45" s="102">
        <f>D42+D43+D44</f>
        <v>113660</v>
      </c>
      <c r="E45" s="102">
        <f>E42+E43+E44</f>
        <v>-195</v>
      </c>
      <c r="F45" s="71">
        <f>D45+E45</f>
        <v>113465</v>
      </c>
      <c r="G45" s="102">
        <f>G42+G43+G44</f>
        <v>85219</v>
      </c>
      <c r="H45" s="283">
        <f>G45/F45</f>
        <v>0.75105979817564883</v>
      </c>
    </row>
    <row r="46">
      <c r="A46" s="85"/>
      <c r="B46" s="33" t="s">
        <v>119</v>
      </c>
      <c r="C46" s="102">
        <f>C41+C45</f>
        <v>112216</v>
      </c>
      <c r="D46" s="102">
        <f>D41+D45</f>
        <v>113660</v>
      </c>
      <c r="E46" s="102">
        <f>E41+E45</f>
        <v>-195</v>
      </c>
      <c r="F46" s="71">
        <f>D46+E46</f>
        <v>113465</v>
      </c>
      <c r="G46" s="102">
        <f>G41+G45</f>
        <v>85219</v>
      </c>
      <c r="H46" s="283">
        <f>G46/F46</f>
        <v>0.75105979817564883</v>
      </c>
    </row>
    <row r="47" ht="14.25" customHeight="1">
      <c r="A47" s="296"/>
      <c r="B47" s="297"/>
      <c r="C47" s="298"/>
      <c r="D47" s="11"/>
      <c r="E47" s="11"/>
      <c r="F47" s="11"/>
      <c r="G47" s="32"/>
      <c r="H47" s="32"/>
    </row>
    <row r="48" ht="20.25" customHeight="1">
      <c r="C48" s="61" t="s">
        <v>62</v>
      </c>
      <c r="D48" s="61"/>
      <c r="E48" s="61"/>
      <c r="F48" s="61"/>
      <c r="G48" s="71"/>
      <c r="H48" s="71"/>
    </row>
    <row r="49" ht="105.6" customHeight="1">
      <c r="A49" s="299"/>
      <c r="B49" s="299" t="s">
        <v>294</v>
      </c>
      <c r="C49" s="62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</row>
    <row r="50">
      <c r="A50" s="83" t="s">
        <v>70</v>
      </c>
      <c r="B50" s="300" t="s">
        <v>122</v>
      </c>
      <c r="C50" s="71">
        <f>C51+C52+C53+C56+C57</f>
        <v>112216</v>
      </c>
      <c r="D50" s="71">
        <f>D51+D52+D53+D56+D57</f>
        <v>113660</v>
      </c>
      <c r="E50" s="71">
        <f>E51+E52+E53+E56+E57</f>
        <v>-195</v>
      </c>
      <c r="F50" s="71">
        <f>D50+E50</f>
        <v>113465</v>
      </c>
      <c r="G50" s="71">
        <f>G51+G52+G53+G56+G57</f>
        <v>81667</v>
      </c>
      <c r="H50" s="105">
        <f>G50/F50</f>
        <v>0.71975499052571279</v>
      </c>
    </row>
    <row r="51">
      <c r="A51" s="94"/>
      <c r="B51" s="301" t="s">
        <v>123</v>
      </c>
      <c r="C51" s="95">
        <v>87162</v>
      </c>
      <c r="D51" s="95">
        <v>88116</v>
      </c>
      <c r="E51" s="31"/>
      <c r="F51" s="71">
        <f t="shared" ref="F51:F80" si="1">D51+E51</f>
        <v>88116</v>
      </c>
      <c r="G51" s="74">
        <v>66613</v>
      </c>
      <c r="H51" s="72">
        <f>G51/F51</f>
        <v>0.75596940396749734</v>
      </c>
    </row>
    <row r="52" ht="37.5">
      <c r="A52" s="85"/>
      <c r="B52" s="53" t="s">
        <v>124</v>
      </c>
      <c r="C52" s="95">
        <v>12304</v>
      </c>
      <c r="D52" s="95">
        <v>12428</v>
      </c>
      <c r="E52" s="31"/>
      <c r="F52" s="71">
        <f t="shared" si="1"/>
        <v>12428</v>
      </c>
      <c r="G52" s="32">
        <v>8048</v>
      </c>
      <c r="H52" s="72">
        <f>G52/F52</f>
        <v>0.64757000321853875</v>
      </c>
    </row>
    <row r="53">
      <c r="A53" s="85"/>
      <c r="B53" s="53" t="s">
        <v>125</v>
      </c>
      <c r="C53" s="95">
        <v>12750</v>
      </c>
      <c r="D53" s="95">
        <v>13116</v>
      </c>
      <c r="E53" s="31">
        <v>-195</v>
      </c>
      <c r="F53" s="71">
        <f t="shared" si="1"/>
        <v>12921</v>
      </c>
      <c r="G53" s="32">
        <v>7006</v>
      </c>
      <c r="H53" s="72">
        <f>G53/F53</f>
        <v>0.54221809457472336</v>
      </c>
    </row>
    <row r="54" ht="37.5">
      <c r="A54" s="85"/>
      <c r="B54" s="53" t="s">
        <v>328</v>
      </c>
      <c r="C54" s="95"/>
      <c r="D54" s="31"/>
      <c r="E54" s="31"/>
      <c r="F54" s="71">
        <f t="shared" si="1"/>
        <v>0</v>
      </c>
      <c r="G54" s="71"/>
      <c r="H54" s="332"/>
    </row>
    <row r="55">
      <c r="A55" s="85"/>
      <c r="B55" s="53" t="s">
        <v>127</v>
      </c>
      <c r="C55" s="95"/>
      <c r="D55" s="31"/>
      <c r="E55" s="31"/>
      <c r="F55" s="71">
        <f t="shared" si="1"/>
        <v>0</v>
      </c>
      <c r="G55" s="32"/>
      <c r="H55" s="332"/>
    </row>
    <row r="56">
      <c r="A56" s="85"/>
      <c r="B56" s="53" t="s">
        <v>128</v>
      </c>
      <c r="C56" s="95"/>
      <c r="D56" s="31"/>
      <c r="E56" s="31"/>
      <c r="F56" s="71">
        <f t="shared" si="1"/>
        <v>0</v>
      </c>
      <c r="G56" s="32"/>
      <c r="H56" s="332"/>
    </row>
    <row r="57">
      <c r="A57" s="85"/>
      <c r="B57" s="53" t="s">
        <v>129</v>
      </c>
      <c r="C57" s="95">
        <f>SUM(C58:C61)</f>
        <v>0</v>
      </c>
      <c r="D57" s="31"/>
      <c r="E57" s="31"/>
      <c r="F57" s="71">
        <f t="shared" si="1"/>
        <v>0</v>
      </c>
      <c r="G57" s="71"/>
      <c r="H57" s="332"/>
    </row>
    <row r="58">
      <c r="A58" s="85"/>
      <c r="B58" s="53" t="s">
        <v>130</v>
      </c>
      <c r="C58" s="95"/>
      <c r="D58" s="31"/>
      <c r="E58" s="31"/>
      <c r="F58" s="71">
        <f t="shared" si="1"/>
        <v>0</v>
      </c>
      <c r="G58" s="32"/>
      <c r="H58" s="332"/>
    </row>
    <row r="59" ht="37.5">
      <c r="A59" s="85"/>
      <c r="B59" s="53" t="s">
        <v>131</v>
      </c>
      <c r="C59" s="95"/>
      <c r="D59" s="31"/>
      <c r="E59" s="31"/>
      <c r="F59" s="71">
        <f t="shared" si="1"/>
        <v>0</v>
      </c>
      <c r="G59" s="32"/>
      <c r="H59" s="332"/>
    </row>
    <row r="60" ht="37.5">
      <c r="A60" s="85"/>
      <c r="B60" s="53" t="s">
        <v>132</v>
      </c>
      <c r="C60" s="95"/>
      <c r="D60" s="31"/>
      <c r="E60" s="31"/>
      <c r="F60" s="71">
        <f t="shared" si="1"/>
        <v>0</v>
      </c>
      <c r="G60" s="71"/>
      <c r="H60" s="332"/>
    </row>
    <row r="61">
      <c r="A61" s="85"/>
      <c r="B61" s="303"/>
      <c r="C61" s="95"/>
      <c r="D61" s="31"/>
      <c r="E61" s="31"/>
      <c r="F61" s="71">
        <f t="shared" si="1"/>
        <v>0</v>
      </c>
      <c r="G61" s="32"/>
      <c r="H61" s="332"/>
    </row>
    <row r="62">
      <c r="A62" s="83" t="s">
        <v>78</v>
      </c>
      <c r="B62" s="300" t="s">
        <v>133</v>
      </c>
      <c r="C62" s="71">
        <f>C63+C66+C67+C70</f>
        <v>0</v>
      </c>
      <c r="D62" s="71">
        <f>D63+D66+D67+D70</f>
        <v>0</v>
      </c>
      <c r="E62" s="71">
        <f>E63+E66+E67+E70</f>
        <v>0</v>
      </c>
      <c r="F62" s="71">
        <f t="shared" si="1"/>
        <v>0</v>
      </c>
      <c r="G62" s="32"/>
      <c r="H62" s="332"/>
    </row>
    <row r="63">
      <c r="A63" s="94"/>
      <c r="B63" s="54" t="s">
        <v>45</v>
      </c>
      <c r="C63" s="95"/>
      <c r="D63" s="31"/>
      <c r="E63" s="31"/>
      <c r="F63" s="71">
        <f t="shared" si="1"/>
        <v>0</v>
      </c>
      <c r="G63" s="71"/>
      <c r="H63" s="332"/>
    </row>
    <row r="64" ht="37.5">
      <c r="A64" s="94"/>
      <c r="B64" s="53" t="s">
        <v>295</v>
      </c>
      <c r="C64" s="95"/>
      <c r="D64" s="31"/>
      <c r="E64" s="31"/>
      <c r="F64" s="71">
        <f t="shared" si="1"/>
        <v>0</v>
      </c>
      <c r="G64" s="32"/>
      <c r="H64" s="332"/>
    </row>
    <row r="65" ht="37.5">
      <c r="A65" s="94"/>
      <c r="B65" s="53" t="s">
        <v>296</v>
      </c>
      <c r="C65" s="95"/>
      <c r="D65" s="31"/>
      <c r="E65" s="31"/>
      <c r="F65" s="71">
        <f t="shared" si="1"/>
        <v>0</v>
      </c>
      <c r="G65" s="32"/>
      <c r="H65" s="332"/>
    </row>
    <row r="66">
      <c r="A66" s="85"/>
      <c r="B66" s="53" t="s">
        <v>136</v>
      </c>
      <c r="C66" s="95"/>
      <c r="D66" s="31"/>
      <c r="E66" s="31"/>
      <c r="F66" s="71">
        <f t="shared" si="1"/>
        <v>0</v>
      </c>
      <c r="G66" s="71"/>
      <c r="H66" s="332"/>
    </row>
    <row r="67">
      <c r="A67" s="85"/>
      <c r="B67" s="53" t="s">
        <v>158</v>
      </c>
      <c r="C67" s="95"/>
      <c r="D67" s="31"/>
      <c r="E67" s="31"/>
      <c r="F67" s="71">
        <f t="shared" si="1"/>
        <v>0</v>
      </c>
      <c r="G67" s="32"/>
      <c r="H67" s="332"/>
    </row>
    <row r="68" ht="37.5">
      <c r="A68" s="85"/>
      <c r="B68" s="53" t="s">
        <v>138</v>
      </c>
      <c r="C68" s="95"/>
      <c r="D68" s="31"/>
      <c r="E68" s="31"/>
      <c r="F68" s="71">
        <f t="shared" si="1"/>
        <v>0</v>
      </c>
      <c r="G68" s="32"/>
      <c r="H68" s="332"/>
    </row>
    <row r="69" ht="37.5">
      <c r="A69" s="85"/>
      <c r="B69" s="53" t="s">
        <v>139</v>
      </c>
      <c r="C69" s="95"/>
      <c r="D69" s="31"/>
      <c r="E69" s="31"/>
      <c r="F69" s="71">
        <f t="shared" si="1"/>
        <v>0</v>
      </c>
      <c r="G69" s="71"/>
      <c r="H69" s="332"/>
    </row>
    <row r="70">
      <c r="A70" s="85"/>
      <c r="B70" s="53" t="s">
        <v>22</v>
      </c>
      <c r="C70" s="95"/>
      <c r="D70" s="31"/>
      <c r="E70" s="31"/>
      <c r="F70" s="71">
        <f t="shared" si="1"/>
        <v>0</v>
      </c>
      <c r="G70" s="32"/>
      <c r="H70" s="332"/>
    </row>
    <row r="71">
      <c r="A71" s="15"/>
      <c r="B71" s="142"/>
      <c r="C71" s="2"/>
      <c r="D71" s="31"/>
      <c r="E71" s="31"/>
      <c r="F71" s="71">
        <f t="shared" si="1"/>
        <v>0</v>
      </c>
      <c r="G71" s="32"/>
      <c r="H71" s="332"/>
    </row>
    <row r="72" ht="19.5">
      <c r="A72" s="83"/>
      <c r="B72" s="308" t="s">
        <v>140</v>
      </c>
      <c r="C72" s="71">
        <f>C50+C62</f>
        <v>112216</v>
      </c>
      <c r="D72" s="71">
        <f>D50+D62</f>
        <v>113660</v>
      </c>
      <c r="E72" s="71">
        <f>E50+E62</f>
        <v>-195</v>
      </c>
      <c r="F72" s="71">
        <f t="shared" si="1"/>
        <v>113465</v>
      </c>
      <c r="G72" s="71">
        <f>G50+G62</f>
        <v>81667</v>
      </c>
      <c r="H72" s="105">
        <f>G72/F72</f>
        <v>0.71975499052571279</v>
      </c>
    </row>
    <row r="73" ht="19.5">
      <c r="A73" s="83"/>
      <c r="B73" s="308"/>
      <c r="C73" s="309"/>
      <c r="D73" s="31"/>
      <c r="E73" s="31"/>
      <c r="F73" s="71">
        <f t="shared" si="1"/>
        <v>0</v>
      </c>
      <c r="G73" s="32"/>
      <c r="H73" s="72"/>
    </row>
    <row r="74">
      <c r="A74" s="83" t="s">
        <v>84</v>
      </c>
      <c r="B74" s="300" t="s">
        <v>18</v>
      </c>
      <c r="C74" s="71">
        <f>C75+C76</f>
        <v>0</v>
      </c>
      <c r="D74" s="31"/>
      <c r="E74" s="31"/>
      <c r="F74" s="71">
        <f t="shared" si="1"/>
        <v>0</v>
      </c>
      <c r="G74" s="32"/>
      <c r="H74" s="72"/>
    </row>
    <row r="75">
      <c r="A75" s="94"/>
      <c r="B75" s="301" t="s">
        <v>320</v>
      </c>
      <c r="C75" s="71"/>
      <c r="D75" s="31"/>
      <c r="E75" s="31"/>
      <c r="F75" s="71">
        <f t="shared" si="1"/>
        <v>0</v>
      </c>
      <c r="G75" s="71"/>
      <c r="H75" s="72"/>
    </row>
    <row r="76" ht="37.5">
      <c r="A76" s="85"/>
      <c r="B76" s="301" t="s">
        <v>118</v>
      </c>
      <c r="C76" s="102"/>
      <c r="D76" s="31"/>
      <c r="E76" s="31"/>
      <c r="F76" s="71">
        <f t="shared" si="1"/>
        <v>0</v>
      </c>
      <c r="G76" s="32"/>
      <c r="H76" s="72"/>
    </row>
    <row r="77">
      <c r="A77" s="103"/>
      <c r="B77" s="141" t="s">
        <v>142</v>
      </c>
      <c r="C77" s="71">
        <f>C50+C62+C74</f>
        <v>112216</v>
      </c>
      <c r="D77" s="71">
        <f>D50+D62+D74</f>
        <v>113660</v>
      </c>
      <c r="E77" s="71">
        <f>E50+E62+E74</f>
        <v>-195</v>
      </c>
      <c r="F77" s="71">
        <f t="shared" si="1"/>
        <v>113465</v>
      </c>
      <c r="G77" s="71">
        <f>G50+G62+G74</f>
        <v>81667</v>
      </c>
      <c r="H77" s="105">
        <f>G77/F77</f>
        <v>0.71975499052571279</v>
      </c>
    </row>
    <row r="78">
      <c r="B78" s="307"/>
      <c r="C78" s="31"/>
      <c r="D78" s="31"/>
      <c r="E78" s="31"/>
      <c r="F78" s="71">
        <f t="shared" si="1"/>
        <v>0</v>
      </c>
      <c r="G78" s="71"/>
      <c r="H78" s="72"/>
    </row>
    <row r="79">
      <c r="A79" s="109"/>
      <c r="B79" s="110" t="s">
        <v>144</v>
      </c>
      <c r="C79" s="310">
        <v>17.5</v>
      </c>
      <c r="D79" s="310">
        <v>18.5</v>
      </c>
      <c r="E79" s="310"/>
      <c r="F79" s="310">
        <f t="shared" si="1"/>
        <v>18.5</v>
      </c>
      <c r="G79" s="32"/>
      <c r="H79" s="72"/>
    </row>
    <row r="80">
      <c r="A80" s="109"/>
      <c r="B80" s="110" t="s">
        <v>145</v>
      </c>
      <c r="C80" s="310">
        <v>0</v>
      </c>
      <c r="D80" s="310">
        <v>0</v>
      </c>
      <c r="E80" s="310"/>
      <c r="F80" s="310">
        <f t="shared" si="1"/>
        <v>0</v>
      </c>
      <c r="G80" s="32"/>
      <c r="H80" s="72"/>
    </row>
    <row r="83">
      <c r="B83" s="307" t="s">
        <v>299</v>
      </c>
      <c r="C83" s="106" t="s">
        <v>59</v>
      </c>
    </row>
    <row r="84">
      <c r="A84" s="106" t="s">
        <v>300</v>
      </c>
      <c r="B84" s="307"/>
    </row>
    <row r="85">
      <c r="A85" s="106">
        <v>2</v>
      </c>
      <c r="B85" s="106" t="s">
        <v>329</v>
      </c>
      <c r="C85" s="106">
        <v>240</v>
      </c>
    </row>
    <row r="86">
      <c r="B86" s="106" t="s">
        <v>335</v>
      </c>
      <c r="C86" s="333">
        <v>67</v>
      </c>
    </row>
    <row r="88">
      <c r="B88" s="107" t="s">
        <v>323</v>
      </c>
      <c r="C88" s="331">
        <f>SUM(C85:C87)</f>
        <v>307</v>
      </c>
    </row>
  </sheetData>
  <sheetProtection selectLockedCells="1" selectUnlockedCells="1"/>
  <mergeCells count="2">
    <mergeCell ref="C6:F6"/>
    <mergeCell ref="C48:F48"/>
  </mergeCells>
  <pageMargins left="0.75" right="0.75" top="1" bottom="1" header="0.5118055" footer="0.5118055"/>
  <pageSetup r:id="rId1" paperSize="9" orientation="portrait" horizontalDpi="300" verticalDpi="300" scale="48"/>
  <headerFooter alignWithMargins="0"/>
  <rowBreaks count="1" manualBreakCount="1">
    <brk id="47" man="1"/>
  </rowBreaks>
</worksheet>
</file>

<file path=xl/worksheets/sheet16.xml><?xml version="1.0" encoding="utf-8"?>
<worksheet xmlns:r="http://schemas.openxmlformats.org/officeDocument/2006/relationships" xmlns="http://schemas.openxmlformats.org/spreadsheetml/2006/main">
  <sheetViews>
    <sheetView view="pageBreakPreview" zoomScale="60" zoomScaleNormal="84" workbookViewId="0" topLeftCell="A49">
      <selection activeCell="F46" sqref="F46"/>
    </sheetView>
  </sheetViews>
  <sheetFormatPr defaultColWidth="9.140625" defaultRowHeight="18.75"/>
  <cols>
    <col min="1" max="1" width="9.425781" style="106" customWidth="1"/>
    <col min="2" max="2" width="61.71094" style="106" customWidth="1"/>
    <col min="3" max="3" width="21.42578" style="106" customWidth="1"/>
    <col min="4" max="4" width="22.14063" style="106" customWidth="1"/>
    <col min="5" max="5" width="23.57031" style="106" customWidth="1"/>
    <col min="6" max="6" width="18.28516" style="106" customWidth="1"/>
    <col min="7" max="7" width="11.14063" style="106" bestFit="1" customWidth="1"/>
    <col min="8" max="8" width="18.28516" style="106" customWidth="1"/>
    <col min="9" max="16384" width="9.140625" style="106"/>
  </cols>
  <sheetData>
    <row r="1" s="9" customFormat="1" ht="21" customHeight="1">
      <c r="B1" s="319"/>
      <c r="C1" s="275" t="s">
        <v>336</v>
      </c>
    </row>
    <row r="2" s="10" customFormat="1" ht="25.5" customHeight="1">
      <c r="A2" s="276"/>
      <c r="B2" s="277" t="s">
        <v>325</v>
      </c>
      <c r="C2" s="320" t="s">
        <v>337</v>
      </c>
    </row>
    <row r="3" s="10" customFormat="1">
      <c r="A3" s="279"/>
      <c r="B3" s="277" t="s">
        <v>50</v>
      </c>
      <c r="C3" s="321"/>
    </row>
    <row r="4" s="10" customFormat="1" ht="15.95" customHeight="1">
      <c r="C4" s="146" t="s">
        <v>175</v>
      </c>
    </row>
    <row r="5" ht="37.5">
      <c r="A5" s="276"/>
      <c r="B5" s="281" t="s">
        <v>287</v>
      </c>
      <c r="C5" s="281" t="s">
        <v>288</v>
      </c>
    </row>
    <row r="6" s="11" customFormat="1" ht="29.25" customHeight="1">
      <c r="A6" s="276"/>
      <c r="B6" s="276"/>
      <c r="C6" s="61" t="s">
        <v>62</v>
      </c>
      <c r="D6" s="61"/>
      <c r="E6" s="61"/>
      <c r="F6" s="61"/>
      <c r="G6" s="12"/>
    </row>
    <row r="7" s="11" customFormat="1" ht="75">
      <c r="A7" s="282"/>
      <c r="B7" s="282" t="s">
        <v>289</v>
      </c>
      <c r="C7" s="62" t="s">
        <v>64</v>
      </c>
      <c r="D7" s="63" t="s">
        <v>65</v>
      </c>
      <c r="E7" s="63" t="s">
        <v>66</v>
      </c>
      <c r="F7" s="63" t="s">
        <v>67</v>
      </c>
      <c r="G7" s="64" t="s">
        <v>68</v>
      </c>
      <c r="H7" s="63" t="s">
        <v>69</v>
      </c>
    </row>
    <row r="8" s="12" customFormat="1">
      <c r="A8" s="276" t="s">
        <v>70</v>
      </c>
      <c r="B8" s="33" t="s">
        <v>71</v>
      </c>
      <c r="C8" s="71">
        <f>C9+C10+C11+C12+C13+C14</f>
        <v>0</v>
      </c>
      <c r="D8" s="71">
        <f>D9+D10+D11+D12+D13+D14</f>
        <v>0</v>
      </c>
      <c r="E8" s="71">
        <f>E9+E10+E11+E12+E13+E14</f>
        <v>0</v>
      </c>
      <c r="F8" s="71">
        <f t="shared" ref="F8:F26" si="0">C8+D8+E8</f>
        <v>0</v>
      </c>
    </row>
    <row r="9" s="12" customFormat="1" ht="37.5">
      <c r="A9" s="69"/>
      <c r="B9" s="31" t="s">
        <v>72</v>
      </c>
      <c r="C9" s="71"/>
      <c r="D9" s="304"/>
      <c r="E9" s="304"/>
      <c r="F9" s="71">
        <f t="shared" si="0"/>
        <v>0</v>
      </c>
      <c r="G9" s="71"/>
      <c r="H9" s="71"/>
    </row>
    <row r="10" s="12" customFormat="1" ht="37.5">
      <c r="A10" s="78"/>
      <c r="B10" s="31" t="s">
        <v>73</v>
      </c>
      <c r="C10" s="95"/>
      <c r="D10" s="304"/>
      <c r="E10" s="304"/>
      <c r="F10" s="71">
        <f t="shared" si="0"/>
        <v>0</v>
      </c>
      <c r="G10" s="32"/>
      <c r="H10" s="32"/>
    </row>
    <row r="11" s="12" customFormat="1" ht="37.5">
      <c r="A11" s="78"/>
      <c r="B11" s="31" t="s">
        <v>74</v>
      </c>
      <c r="C11" s="95"/>
      <c r="D11" s="304"/>
      <c r="E11" s="304"/>
      <c r="F11" s="71">
        <f t="shared" si="0"/>
        <v>0</v>
      </c>
      <c r="G11" s="32"/>
      <c r="H11" s="32"/>
    </row>
    <row r="12" s="12" customFormat="1" ht="37.5">
      <c r="A12" s="78"/>
      <c r="B12" s="31" t="s">
        <v>75</v>
      </c>
      <c r="C12" s="95"/>
      <c r="D12" s="304"/>
      <c r="E12" s="304"/>
      <c r="F12" s="71">
        <f t="shared" si="0"/>
        <v>0</v>
      </c>
      <c r="G12" s="71"/>
      <c r="H12" s="71"/>
    </row>
    <row r="13" s="12" customFormat="1">
      <c r="A13" s="78"/>
      <c r="B13" s="31" t="s">
        <v>147</v>
      </c>
      <c r="C13" s="95"/>
      <c r="D13" s="304"/>
      <c r="E13" s="304"/>
      <c r="F13" s="71">
        <f t="shared" si="0"/>
        <v>0</v>
      </c>
      <c r="G13" s="32"/>
      <c r="H13" s="32"/>
    </row>
    <row r="14" s="12" customFormat="1">
      <c r="A14" s="78"/>
      <c r="B14" s="31" t="s">
        <v>77</v>
      </c>
      <c r="C14" s="95"/>
      <c r="D14" s="31"/>
      <c r="E14" s="31"/>
      <c r="F14" s="71">
        <f t="shared" si="0"/>
        <v>0</v>
      </c>
      <c r="G14" s="32"/>
      <c r="H14" s="32"/>
    </row>
    <row r="15" ht="37.5">
      <c r="A15" s="78" t="s">
        <v>78</v>
      </c>
      <c r="B15" s="33" t="s">
        <v>79</v>
      </c>
      <c r="C15" s="95">
        <f>C16+C17+C18+C19</f>
        <v>0</v>
      </c>
      <c r="D15" s="95">
        <f>D16+D17+D18+D19</f>
        <v>0</v>
      </c>
      <c r="E15" s="95">
        <f>E16+E17+E18+E19</f>
        <v>0</v>
      </c>
      <c r="F15" s="71">
        <f t="shared" si="0"/>
        <v>0</v>
      </c>
      <c r="G15" s="71">
        <f>SUM(G16:G19)</f>
        <v>531</v>
      </c>
      <c r="H15" s="71"/>
    </row>
    <row r="16" ht="37.5">
      <c r="A16" s="69"/>
      <c r="B16" s="31" t="s">
        <v>80</v>
      </c>
      <c r="C16" s="71"/>
      <c r="D16" s="304"/>
      <c r="E16" s="304"/>
      <c r="F16" s="71">
        <f t="shared" si="0"/>
        <v>0</v>
      </c>
      <c r="G16" s="32"/>
      <c r="H16" s="32"/>
    </row>
    <row r="17" s="12" customFormat="1" ht="37.5">
      <c r="A17" s="78"/>
      <c r="B17" s="31" t="s">
        <v>166</v>
      </c>
      <c r="C17" s="95"/>
      <c r="D17" s="31"/>
      <c r="E17" s="31"/>
      <c r="F17" s="71">
        <f t="shared" si="0"/>
        <v>0</v>
      </c>
      <c r="G17" s="32">
        <v>531</v>
      </c>
      <c r="H17" s="32"/>
    </row>
    <row r="18" ht="37.5">
      <c r="A18" s="78"/>
      <c r="B18" s="70" t="s">
        <v>82</v>
      </c>
      <c r="C18" s="95"/>
      <c r="D18" s="31"/>
      <c r="E18" s="31"/>
      <c r="F18" s="71">
        <f t="shared" si="0"/>
        <v>0</v>
      </c>
      <c r="G18" s="71"/>
      <c r="H18" s="71"/>
    </row>
    <row r="19" ht="37.5">
      <c r="A19" s="78"/>
      <c r="B19" s="31" t="s">
        <v>83</v>
      </c>
      <c r="C19" s="95"/>
      <c r="D19" s="304"/>
      <c r="E19" s="304"/>
      <c r="F19" s="71">
        <f t="shared" si="0"/>
        <v>0</v>
      </c>
      <c r="G19" s="32"/>
      <c r="H19" s="32"/>
    </row>
    <row r="20" ht="37.5">
      <c r="A20" s="78" t="s">
        <v>84</v>
      </c>
      <c r="B20" s="129" t="s">
        <v>85</v>
      </c>
      <c r="C20" s="95">
        <f>C21</f>
        <v>0</v>
      </c>
      <c r="D20" s="95">
        <f>D21</f>
        <v>0</v>
      </c>
      <c r="E20" s="95">
        <f>E21</f>
        <v>0</v>
      </c>
      <c r="F20" s="71">
        <f t="shared" si="0"/>
        <v>0</v>
      </c>
      <c r="G20" s="32"/>
      <c r="H20" s="32"/>
    </row>
    <row r="21" ht="37.5">
      <c r="A21" s="78"/>
      <c r="B21" s="286" t="s">
        <v>315</v>
      </c>
      <c r="C21" s="95"/>
      <c r="D21" s="31"/>
      <c r="E21" s="31"/>
      <c r="F21" s="71">
        <f t="shared" si="0"/>
        <v>0</v>
      </c>
      <c r="G21" s="71"/>
      <c r="H21" s="71"/>
    </row>
    <row r="22">
      <c r="A22" s="73" t="s">
        <v>87</v>
      </c>
      <c r="B22" s="129" t="s">
        <v>88</v>
      </c>
      <c r="C22" s="95">
        <f>C23+C24+C25+C26</f>
        <v>0</v>
      </c>
      <c r="D22" s="95">
        <f>D23+D24+D25+D26</f>
        <v>0</v>
      </c>
      <c r="E22" s="95">
        <f>E23+E24+E25+E26</f>
        <v>0</v>
      </c>
      <c r="F22" s="71">
        <f t="shared" si="0"/>
        <v>0</v>
      </c>
      <c r="G22" s="32"/>
      <c r="H22" s="32"/>
    </row>
    <row r="23" s="12" customFormat="1" ht="37.5">
      <c r="A23" s="78"/>
      <c r="B23" s="55" t="s">
        <v>89</v>
      </c>
      <c r="C23" s="95"/>
      <c r="D23" s="31"/>
      <c r="E23" s="31"/>
      <c r="F23" s="71">
        <f t="shared" si="0"/>
        <v>0</v>
      </c>
      <c r="G23" s="32"/>
      <c r="H23" s="32"/>
    </row>
    <row r="24" s="12" customFormat="1">
      <c r="A24" s="80"/>
      <c r="B24" s="55" t="s">
        <v>90</v>
      </c>
      <c r="C24" s="95"/>
      <c r="D24" s="31"/>
      <c r="E24" s="31"/>
      <c r="F24" s="71">
        <f t="shared" si="0"/>
        <v>0</v>
      </c>
      <c r="G24" s="71"/>
      <c r="H24" s="71"/>
    </row>
    <row r="25" s="12" customFormat="1">
      <c r="A25" s="78"/>
      <c r="B25" s="55" t="s">
        <v>91</v>
      </c>
      <c r="C25" s="102"/>
      <c r="D25" s="31"/>
      <c r="E25" s="31"/>
      <c r="F25" s="71">
        <f t="shared" si="0"/>
        <v>0</v>
      </c>
      <c r="G25" s="32"/>
      <c r="H25" s="32"/>
    </row>
    <row r="26" s="12" customFormat="1" ht="93.75">
      <c r="A26" s="69"/>
      <c r="B26" s="55" t="s">
        <v>92</v>
      </c>
      <c r="C26" s="71"/>
      <c r="D26" s="31"/>
      <c r="E26" s="31"/>
      <c r="F26" s="71">
        <f t="shared" si="0"/>
        <v>0</v>
      </c>
      <c r="G26" s="32"/>
      <c r="H26" s="32"/>
    </row>
    <row r="27">
      <c r="A27" s="73" t="s">
        <v>93</v>
      </c>
      <c r="B27" s="290" t="s">
        <v>94</v>
      </c>
      <c r="C27" s="102">
        <f>C28+C29+C30+C31+C32</f>
        <v>4515</v>
      </c>
      <c r="D27" s="102">
        <f>D28+D29+D30+D31+D32</f>
        <v>4537</v>
      </c>
      <c r="E27" s="102">
        <f>E28+E29+E30+E31+E32</f>
        <v>0</v>
      </c>
      <c r="F27" s="71">
        <f>D27+E27</f>
        <v>4537</v>
      </c>
      <c r="G27" s="102">
        <f>G28+G29+G30+G31+G32</f>
        <v>1997</v>
      </c>
      <c r="H27" s="283">
        <f>G27/F27</f>
        <v>0.44015869517302181</v>
      </c>
    </row>
    <row r="28" ht="56.25">
      <c r="A28" s="78"/>
      <c r="B28" s="31" t="s">
        <v>95</v>
      </c>
      <c r="C28" s="31">
        <v>4515</v>
      </c>
      <c r="D28" s="31">
        <v>4515</v>
      </c>
      <c r="E28" s="31"/>
      <c r="F28" s="74">
        <f t="shared" ref="F28:F47" si="1">D28+E28</f>
        <v>4515</v>
      </c>
      <c r="G28" s="32">
        <v>1975</v>
      </c>
      <c r="H28" s="114">
        <f>G28/F28</f>
        <v>0.43743078626799559</v>
      </c>
    </row>
    <row r="29">
      <c r="A29" s="78"/>
      <c r="B29" s="31" t="s">
        <v>96</v>
      </c>
      <c r="C29" s="95"/>
      <c r="D29" s="31"/>
      <c r="E29" s="31"/>
      <c r="F29" s="71">
        <f t="shared" si="1"/>
        <v>0</v>
      </c>
      <c r="G29" s="32"/>
      <c r="H29" s="114"/>
    </row>
    <row r="30">
      <c r="A30" s="78"/>
      <c r="B30" s="31" t="s">
        <v>97</v>
      </c>
      <c r="C30" s="95"/>
      <c r="D30" s="31"/>
      <c r="E30" s="31"/>
      <c r="F30" s="71">
        <f t="shared" si="1"/>
        <v>0</v>
      </c>
      <c r="G30" s="71"/>
      <c r="H30" s="114"/>
    </row>
    <row r="31" s="11" customFormat="1">
      <c r="A31" s="78"/>
      <c r="B31" s="31" t="s">
        <v>98</v>
      </c>
      <c r="C31" s="95"/>
      <c r="D31" s="31"/>
      <c r="E31" s="31"/>
      <c r="F31" s="71">
        <f t="shared" si="1"/>
        <v>0</v>
      </c>
      <c r="G31" s="32">
        <v>0</v>
      </c>
      <c r="H31" s="114"/>
    </row>
    <row r="32" s="12" customFormat="1">
      <c r="A32" s="78"/>
      <c r="B32" s="31" t="s">
        <v>12</v>
      </c>
      <c r="C32" s="95"/>
      <c r="D32" s="31">
        <v>22</v>
      </c>
      <c r="E32" s="31"/>
      <c r="F32" s="71">
        <f t="shared" si="1"/>
        <v>22</v>
      </c>
      <c r="G32" s="32">
        <v>22</v>
      </c>
      <c r="H32" s="114"/>
    </row>
    <row r="33">
      <c r="A33" s="73" t="s">
        <v>99</v>
      </c>
      <c r="B33" s="129" t="s">
        <v>100</v>
      </c>
      <c r="C33" s="95">
        <f>C34+C35</f>
        <v>0</v>
      </c>
      <c r="D33" s="95">
        <f>D34+D35</f>
        <v>0</v>
      </c>
      <c r="E33" s="95">
        <f>E34+E35</f>
        <v>0</v>
      </c>
      <c r="F33" s="71">
        <f t="shared" si="1"/>
        <v>0</v>
      </c>
      <c r="G33" s="71"/>
      <c r="H33" s="114"/>
    </row>
    <row r="34">
      <c r="A34" s="80"/>
      <c r="B34" s="31" t="s">
        <v>101</v>
      </c>
      <c r="C34" s="95"/>
      <c r="D34" s="31"/>
      <c r="E34" s="31"/>
      <c r="F34" s="71">
        <f t="shared" si="1"/>
        <v>0</v>
      </c>
      <c r="G34" s="32"/>
      <c r="H34" s="114"/>
    </row>
    <row r="35">
      <c r="A35" s="83"/>
      <c r="B35" s="31" t="s">
        <v>316</v>
      </c>
      <c r="C35" s="71"/>
      <c r="D35" s="304"/>
      <c r="E35" s="304"/>
      <c r="F35" s="71">
        <f t="shared" si="1"/>
        <v>0</v>
      </c>
      <c r="G35" s="32"/>
      <c r="H35" s="114"/>
    </row>
    <row r="36">
      <c r="A36" s="293" t="s">
        <v>102</v>
      </c>
      <c r="B36" s="129" t="s">
        <v>103</v>
      </c>
      <c r="C36" s="32">
        <f>C37</f>
        <v>0</v>
      </c>
      <c r="D36" s="329"/>
      <c r="E36" s="329"/>
      <c r="F36" s="71">
        <f t="shared" si="1"/>
        <v>0</v>
      </c>
      <c r="G36" s="118"/>
      <c r="H36" s="283"/>
    </row>
    <row r="37">
      <c r="A37" s="85"/>
      <c r="B37" s="31" t="s">
        <v>13</v>
      </c>
      <c r="C37" s="95"/>
      <c r="D37" s="31"/>
      <c r="E37" s="31"/>
      <c r="F37" s="74">
        <f t="shared" si="1"/>
        <v>0</v>
      </c>
      <c r="G37" s="32"/>
      <c r="H37" s="114"/>
    </row>
    <row r="38">
      <c r="A38" s="293" t="s">
        <v>105</v>
      </c>
      <c r="B38" s="129" t="s">
        <v>106</v>
      </c>
      <c r="C38" s="95">
        <f>C39+C40</f>
        <v>0</v>
      </c>
      <c r="D38" s="31"/>
      <c r="E38" s="31"/>
      <c r="F38" s="71">
        <f t="shared" si="1"/>
        <v>0</v>
      </c>
      <c r="G38" s="32"/>
      <c r="H38" s="114"/>
    </row>
    <row r="39" s="12" customFormat="1" ht="56.25">
      <c r="A39" s="85"/>
      <c r="B39" s="55" t="s">
        <v>317</v>
      </c>
      <c r="C39" s="95"/>
      <c r="D39" s="31"/>
      <c r="E39" s="31"/>
      <c r="F39" s="71">
        <f t="shared" si="1"/>
        <v>0</v>
      </c>
      <c r="G39" s="71"/>
      <c r="H39" s="114"/>
    </row>
    <row r="40">
      <c r="A40" s="85"/>
      <c r="B40" s="55" t="s">
        <v>318</v>
      </c>
      <c r="C40" s="95"/>
      <c r="D40" s="31"/>
      <c r="E40" s="31"/>
      <c r="F40" s="71">
        <f t="shared" si="1"/>
        <v>0</v>
      </c>
      <c r="G40" s="32"/>
      <c r="H40" s="114"/>
    </row>
    <row r="41" ht="36.75" customHeight="1">
      <c r="A41" s="85"/>
      <c r="B41" s="129" t="s">
        <v>109</v>
      </c>
      <c r="C41" s="102">
        <f>C8+C15+C20+C22+C27+C33+C36+C38</f>
        <v>4515</v>
      </c>
      <c r="D41" s="102">
        <f>D8+D15+D20+D22+D27+D33+D36+D38</f>
        <v>4537</v>
      </c>
      <c r="E41" s="102">
        <f>E8+E15+E20+E22+E27+E33+E36+E38</f>
        <v>0</v>
      </c>
      <c r="F41" s="71">
        <f t="shared" si="1"/>
        <v>4537</v>
      </c>
      <c r="G41" s="102">
        <f>G8+G15+G20+G22+G27+G33+G36+G38</f>
        <v>2528</v>
      </c>
      <c r="H41" s="283">
        <f>G41/F41</f>
        <v>0.55719638527661453</v>
      </c>
    </row>
    <row r="42">
      <c r="A42" s="293" t="s">
        <v>110</v>
      </c>
      <c r="B42" s="129" t="s">
        <v>319</v>
      </c>
      <c r="C42" s="71">
        <v>88838</v>
      </c>
      <c r="D42" s="71">
        <v>94382</v>
      </c>
      <c r="E42" s="71">
        <f>E77-E41-E43</f>
        <v>3049</v>
      </c>
      <c r="F42" s="71">
        <f t="shared" si="1"/>
        <v>97431</v>
      </c>
      <c r="G42" s="71">
        <v>55057</v>
      </c>
      <c r="H42" s="283">
        <f>G42/F42</f>
        <v>0.56508708727201817</v>
      </c>
    </row>
    <row r="43" ht="37.5">
      <c r="A43" s="293" t="s">
        <v>112</v>
      </c>
      <c r="B43" s="129" t="s">
        <v>113</v>
      </c>
      <c r="C43" s="95"/>
      <c r="D43" s="31">
        <v>1691</v>
      </c>
      <c r="E43" s="31"/>
      <c r="F43" s="74">
        <f t="shared" si="1"/>
        <v>1691</v>
      </c>
      <c r="G43" s="74">
        <v>1691</v>
      </c>
      <c r="H43" s="114">
        <f>G43/F43</f>
        <v>1</v>
      </c>
    </row>
    <row r="44" ht="37.5">
      <c r="A44" s="293" t="s">
        <v>114</v>
      </c>
      <c r="B44" s="129" t="s">
        <v>115</v>
      </c>
      <c r="C44" s="95"/>
      <c r="D44" s="31"/>
      <c r="E44" s="31"/>
      <c r="F44" s="71">
        <f t="shared" si="1"/>
        <v>0</v>
      </c>
      <c r="G44" s="32"/>
      <c r="H44" s="114"/>
    </row>
    <row r="45">
      <c r="A45" s="85"/>
      <c r="B45" s="129" t="s">
        <v>116</v>
      </c>
      <c r="C45" s="102">
        <f>C42+C43+C44</f>
        <v>88838</v>
      </c>
      <c r="D45" s="102">
        <f>D42+D43+D44</f>
        <v>96073</v>
      </c>
      <c r="E45" s="102">
        <f>E42+E43+E44</f>
        <v>3049</v>
      </c>
      <c r="F45" s="71">
        <f t="shared" si="1"/>
        <v>99122</v>
      </c>
      <c r="G45" s="102">
        <f>G42+G43+G44</f>
        <v>56748</v>
      </c>
      <c r="H45" s="283">
        <f>G45/F45</f>
        <v>0.57250660801840159</v>
      </c>
    </row>
    <row r="46" ht="15" customHeight="1">
      <c r="A46" s="85"/>
      <c r="B46" s="33" t="s">
        <v>119</v>
      </c>
      <c r="C46" s="102">
        <f>C41+C45</f>
        <v>93353</v>
      </c>
      <c r="D46" s="102">
        <f>D41+D45</f>
        <v>100610</v>
      </c>
      <c r="E46" s="102">
        <f>E41+E45</f>
        <v>3049</v>
      </c>
      <c r="F46" s="71">
        <f t="shared" si="1"/>
        <v>103659</v>
      </c>
      <c r="G46" s="102">
        <f>G41+G45</f>
        <v>59276</v>
      </c>
      <c r="H46" s="283">
        <f>G46/F46</f>
        <v>0.57183650237798933</v>
      </c>
    </row>
    <row r="47" ht="14.25" customHeight="1">
      <c r="A47" s="296"/>
      <c r="B47" s="297"/>
      <c r="C47" s="298"/>
      <c r="F47" s="71">
        <f t="shared" si="1"/>
        <v>0</v>
      </c>
      <c r="G47" s="32"/>
      <c r="H47" s="32"/>
    </row>
    <row r="48" ht="20.25" customHeight="1">
      <c r="C48" s="61" t="s">
        <v>62</v>
      </c>
      <c r="D48" s="61"/>
      <c r="E48" s="61"/>
      <c r="F48" s="61"/>
      <c r="G48" s="71"/>
      <c r="H48" s="71"/>
    </row>
    <row r="49" ht="77.65" customHeight="1">
      <c r="A49" s="299"/>
      <c r="B49" s="299" t="s">
        <v>294</v>
      </c>
      <c r="C49" s="62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</row>
    <row r="50">
      <c r="A50" s="83" t="s">
        <v>70</v>
      </c>
      <c r="B50" s="300" t="s">
        <v>122</v>
      </c>
      <c r="C50" s="71">
        <f>C51+C52+C53+C56+C57</f>
        <v>93353</v>
      </c>
      <c r="D50" s="71">
        <f>D51+D52+D53+D56+D57</f>
        <v>100610</v>
      </c>
      <c r="E50" s="71">
        <f>E51+E52+E53+E56+E57</f>
        <v>2869</v>
      </c>
      <c r="F50" s="71">
        <f>D50+E50</f>
        <v>103479</v>
      </c>
      <c r="G50" s="71">
        <f>G51+G52+G53+G56+G57</f>
        <v>58318</v>
      </c>
      <c r="H50" s="283">
        <f>G50/F50</f>
        <v>0.56357328540090257</v>
      </c>
    </row>
    <row r="51">
      <c r="A51" s="94"/>
      <c r="B51" s="301" t="s">
        <v>123</v>
      </c>
      <c r="C51" s="302">
        <v>61982</v>
      </c>
      <c r="D51" s="95">
        <v>68417</v>
      </c>
      <c r="E51" s="31">
        <v>2793</v>
      </c>
      <c r="F51" s="74">
        <f t="shared" ref="F51:F79" si="2">D51+E51</f>
        <v>71210</v>
      </c>
      <c r="G51" s="334">
        <v>44006</v>
      </c>
      <c r="H51" s="114">
        <f>G51/F51</f>
        <v>0.61797500351074286</v>
      </c>
    </row>
    <row r="52" ht="37.5">
      <c r="A52" s="85"/>
      <c r="B52" s="53" t="s">
        <v>124</v>
      </c>
      <c r="C52" s="302">
        <v>8822</v>
      </c>
      <c r="D52" s="95">
        <v>9658</v>
      </c>
      <c r="E52" s="31">
        <v>363</v>
      </c>
      <c r="F52" s="74">
        <f t="shared" si="2"/>
        <v>10021</v>
      </c>
      <c r="G52" s="335">
        <v>5009</v>
      </c>
      <c r="H52" s="114">
        <f>G52/F52</f>
        <v>0.49985031433988625</v>
      </c>
    </row>
    <row r="53">
      <c r="A53" s="85"/>
      <c r="B53" s="53" t="s">
        <v>125</v>
      </c>
      <c r="C53" s="302">
        <v>22549</v>
      </c>
      <c r="D53" s="95">
        <v>22535</v>
      </c>
      <c r="E53" s="31">
        <f>-107-180</f>
        <v>-287</v>
      </c>
      <c r="F53" s="74">
        <f t="shared" si="2"/>
        <v>22248</v>
      </c>
      <c r="G53" s="335">
        <v>9303</v>
      </c>
      <c r="H53" s="114">
        <f>G53/F53</f>
        <v>0.41814994606256745</v>
      </c>
    </row>
    <row r="54" ht="37.5">
      <c r="A54" s="85"/>
      <c r="B54" s="53" t="s">
        <v>328</v>
      </c>
      <c r="C54" s="95"/>
      <c r="D54" s="31"/>
      <c r="E54" s="31"/>
      <c r="F54" s="71">
        <f t="shared" si="2"/>
        <v>0</v>
      </c>
      <c r="G54" s="336"/>
      <c r="H54" s="114"/>
    </row>
    <row r="55">
      <c r="A55" s="85"/>
      <c r="B55" s="53" t="s">
        <v>127</v>
      </c>
      <c r="C55" s="95"/>
      <c r="D55" s="31"/>
      <c r="E55" s="31"/>
      <c r="F55" s="71">
        <f t="shared" si="2"/>
        <v>0</v>
      </c>
      <c r="G55" s="335"/>
      <c r="H55" s="114"/>
    </row>
    <row r="56">
      <c r="A56" s="85"/>
      <c r="B56" s="53" t="s">
        <v>128</v>
      </c>
      <c r="C56" s="95"/>
      <c r="D56" s="31"/>
      <c r="E56" s="31"/>
      <c r="F56" s="71">
        <f t="shared" si="2"/>
        <v>0</v>
      </c>
      <c r="G56" s="335"/>
      <c r="H56" s="114"/>
    </row>
    <row r="57">
      <c r="A57" s="85"/>
      <c r="B57" s="53" t="s">
        <v>129</v>
      </c>
      <c r="C57" s="95">
        <f>SUM(C58:C61)</f>
        <v>0</v>
      </c>
      <c r="D57" s="31"/>
      <c r="E57" s="31"/>
      <c r="F57" s="71">
        <f t="shared" si="2"/>
        <v>0</v>
      </c>
      <c r="G57" s="336"/>
      <c r="H57" s="114"/>
    </row>
    <row r="58">
      <c r="A58" s="85"/>
      <c r="B58" s="53" t="s">
        <v>130</v>
      </c>
      <c r="C58" s="95"/>
      <c r="D58" s="31"/>
      <c r="E58" s="31"/>
      <c r="F58" s="71">
        <f t="shared" si="2"/>
        <v>0</v>
      </c>
      <c r="G58" s="335"/>
      <c r="H58" s="114"/>
    </row>
    <row r="59" ht="37.5">
      <c r="A59" s="85"/>
      <c r="B59" s="53" t="s">
        <v>131</v>
      </c>
      <c r="C59" s="95"/>
      <c r="D59" s="31"/>
      <c r="E59" s="31"/>
      <c r="F59" s="71">
        <f t="shared" si="2"/>
        <v>0</v>
      </c>
      <c r="G59" s="335"/>
      <c r="H59" s="114"/>
    </row>
    <row r="60" ht="37.5">
      <c r="A60" s="85"/>
      <c r="B60" s="53" t="s">
        <v>132</v>
      </c>
      <c r="C60" s="95"/>
      <c r="D60" s="31"/>
      <c r="E60" s="31"/>
      <c r="F60" s="71">
        <f t="shared" si="2"/>
        <v>0</v>
      </c>
      <c r="G60" s="336"/>
      <c r="H60" s="114"/>
    </row>
    <row r="61">
      <c r="A61" s="85"/>
      <c r="B61" s="303"/>
      <c r="C61" s="95"/>
      <c r="D61" s="31"/>
      <c r="E61" s="31"/>
      <c r="F61" s="71">
        <f t="shared" si="2"/>
        <v>0</v>
      </c>
      <c r="G61" s="335"/>
      <c r="H61" s="114"/>
    </row>
    <row r="62">
      <c r="A62" s="83" t="s">
        <v>78</v>
      </c>
      <c r="B62" s="300" t="s">
        <v>133</v>
      </c>
      <c r="C62" s="71">
        <f>C63+C66+C67+C70</f>
        <v>0</v>
      </c>
      <c r="D62" s="71">
        <f>D63+D66+D67+D70</f>
        <v>0</v>
      </c>
      <c r="E62" s="71">
        <f>E63+E66+E67+E70</f>
        <v>180</v>
      </c>
      <c r="F62" s="71">
        <f t="shared" si="2"/>
        <v>180</v>
      </c>
      <c r="G62" s="337">
        <f>SUM(G70,G63:G67)</f>
        <v>180</v>
      </c>
      <c r="H62" s="114"/>
    </row>
    <row r="63">
      <c r="A63" s="94"/>
      <c r="B63" s="54" t="s">
        <v>45</v>
      </c>
      <c r="C63" s="95"/>
      <c r="D63" s="31"/>
      <c r="E63" s="31">
        <v>180</v>
      </c>
      <c r="F63" s="74">
        <f t="shared" si="2"/>
        <v>180</v>
      </c>
      <c r="G63" s="334">
        <v>180</v>
      </c>
      <c r="H63" s="114"/>
    </row>
    <row r="64" ht="37.5">
      <c r="A64" s="94"/>
      <c r="B64" s="53" t="s">
        <v>295</v>
      </c>
      <c r="C64" s="95"/>
      <c r="D64" s="31"/>
      <c r="E64" s="31"/>
      <c r="F64" s="71">
        <f t="shared" si="2"/>
        <v>0</v>
      </c>
      <c r="G64" s="335"/>
      <c r="H64" s="114"/>
    </row>
    <row r="65" ht="37.5">
      <c r="A65" s="94"/>
      <c r="B65" s="53" t="s">
        <v>296</v>
      </c>
      <c r="C65" s="95"/>
      <c r="D65" s="31"/>
      <c r="E65" s="31"/>
      <c r="F65" s="71">
        <f t="shared" si="2"/>
        <v>0</v>
      </c>
      <c r="G65" s="335"/>
      <c r="H65" s="114"/>
    </row>
    <row r="66">
      <c r="A66" s="85"/>
      <c r="B66" s="53" t="s">
        <v>136</v>
      </c>
      <c r="C66" s="95"/>
      <c r="D66" s="31"/>
      <c r="E66" s="31"/>
      <c r="F66" s="71">
        <f t="shared" si="2"/>
        <v>0</v>
      </c>
      <c r="G66" s="336"/>
      <c r="H66" s="114"/>
    </row>
    <row r="67">
      <c r="A67" s="85"/>
      <c r="B67" s="53" t="s">
        <v>158</v>
      </c>
      <c r="C67" s="95"/>
      <c r="D67" s="31"/>
      <c r="E67" s="31"/>
      <c r="F67" s="71">
        <f t="shared" si="2"/>
        <v>0</v>
      </c>
      <c r="G67" s="335">
        <f>SUM(G68:G69)</f>
        <v>0</v>
      </c>
      <c r="H67" s="114"/>
    </row>
    <row r="68" ht="37.5">
      <c r="A68" s="85"/>
      <c r="B68" s="53" t="s">
        <v>138</v>
      </c>
      <c r="C68" s="95"/>
      <c r="D68" s="31"/>
      <c r="E68" s="31"/>
      <c r="F68" s="71">
        <f t="shared" si="2"/>
        <v>0</v>
      </c>
      <c r="G68" s="335"/>
      <c r="H68" s="114"/>
    </row>
    <row r="69" ht="37.5">
      <c r="A69" s="85"/>
      <c r="B69" s="53" t="s">
        <v>139</v>
      </c>
      <c r="C69" s="95"/>
      <c r="D69" s="31"/>
      <c r="E69" s="31"/>
      <c r="F69" s="71">
        <f t="shared" si="2"/>
        <v>0</v>
      </c>
      <c r="G69" s="336"/>
      <c r="H69" s="114"/>
    </row>
    <row r="70">
      <c r="A70" s="85"/>
      <c r="B70" s="53" t="s">
        <v>22</v>
      </c>
      <c r="C70" s="95"/>
      <c r="D70" s="31"/>
      <c r="E70" s="31"/>
      <c r="F70" s="71">
        <f t="shared" si="2"/>
        <v>0</v>
      </c>
      <c r="G70" s="335"/>
      <c r="H70" s="114"/>
    </row>
    <row r="71">
      <c r="A71" s="15"/>
      <c r="B71" s="142"/>
      <c r="C71" s="2"/>
      <c r="D71" s="31"/>
      <c r="E71" s="31"/>
      <c r="F71" s="71">
        <f t="shared" si="2"/>
        <v>0</v>
      </c>
      <c r="G71" s="335"/>
      <c r="H71" s="114"/>
    </row>
    <row r="72" ht="19.5">
      <c r="A72" s="83"/>
      <c r="B72" s="308" t="s">
        <v>140</v>
      </c>
      <c r="C72" s="71">
        <f>C50+C62</f>
        <v>93353</v>
      </c>
      <c r="D72" s="71">
        <f>D50+D62</f>
        <v>100610</v>
      </c>
      <c r="E72" s="71">
        <f>E50+E62</f>
        <v>3049</v>
      </c>
      <c r="F72" s="71">
        <f t="shared" si="2"/>
        <v>103659</v>
      </c>
      <c r="G72" s="71">
        <f>G50+G62</f>
        <v>58498</v>
      </c>
      <c r="H72" s="283">
        <f>G72/F72</f>
        <v>0.56433112416673903</v>
      </c>
    </row>
    <row r="73" ht="19.5">
      <c r="A73" s="83"/>
      <c r="B73" s="308"/>
      <c r="C73" s="309"/>
      <c r="D73" s="31"/>
      <c r="E73" s="31"/>
      <c r="F73" s="71">
        <f t="shared" si="2"/>
        <v>0</v>
      </c>
      <c r="G73" s="335"/>
      <c r="H73" s="114"/>
    </row>
    <row r="74">
      <c r="A74" s="83" t="s">
        <v>84</v>
      </c>
      <c r="B74" s="300" t="s">
        <v>18</v>
      </c>
      <c r="C74" s="71">
        <f>C75+C76</f>
        <v>0</v>
      </c>
      <c r="D74" s="31"/>
      <c r="E74" s="31"/>
      <c r="F74" s="71">
        <f t="shared" si="2"/>
        <v>0</v>
      </c>
      <c r="G74" s="335"/>
      <c r="H74" s="114"/>
    </row>
    <row r="75">
      <c r="A75" s="94"/>
      <c r="B75" s="301" t="s">
        <v>320</v>
      </c>
      <c r="C75" s="71"/>
      <c r="D75" s="31"/>
      <c r="E75" s="31"/>
      <c r="F75" s="71">
        <f t="shared" si="2"/>
        <v>0</v>
      </c>
      <c r="G75" s="336"/>
      <c r="H75" s="114"/>
    </row>
    <row r="76" ht="37.5">
      <c r="A76" s="85"/>
      <c r="B76" s="301" t="s">
        <v>118</v>
      </c>
      <c r="C76" s="102"/>
      <c r="D76" s="31"/>
      <c r="E76" s="31"/>
      <c r="F76" s="71">
        <f t="shared" si="2"/>
        <v>0</v>
      </c>
      <c r="G76" s="335"/>
      <c r="H76" s="114"/>
    </row>
    <row r="77">
      <c r="A77" s="103"/>
      <c r="B77" s="141" t="s">
        <v>142</v>
      </c>
      <c r="C77" s="71">
        <f>C50+C62+C74</f>
        <v>93353</v>
      </c>
      <c r="D77" s="71">
        <f>D50+D62+D74</f>
        <v>100610</v>
      </c>
      <c r="E77" s="71">
        <f>E50+E62+E74</f>
        <v>3049</v>
      </c>
      <c r="F77" s="71">
        <f t="shared" si="2"/>
        <v>103659</v>
      </c>
      <c r="G77" s="71">
        <f>G50+G62+G74</f>
        <v>58498</v>
      </c>
      <c r="H77" s="283">
        <f>G77/F77</f>
        <v>0.56433112416673903</v>
      </c>
    </row>
    <row r="78">
      <c r="B78" s="307"/>
      <c r="C78" s="31"/>
      <c r="D78" s="31"/>
      <c r="E78" s="31"/>
      <c r="F78" s="71">
        <f t="shared" si="2"/>
        <v>0</v>
      </c>
      <c r="G78" s="336"/>
      <c r="H78" s="114"/>
    </row>
    <row r="79">
      <c r="A79" s="109"/>
      <c r="B79" s="110" t="s">
        <v>144</v>
      </c>
      <c r="C79" s="310">
        <v>13</v>
      </c>
      <c r="D79" s="310">
        <v>13</v>
      </c>
      <c r="E79" s="310"/>
      <c r="F79" s="310">
        <f t="shared" si="2"/>
        <v>13</v>
      </c>
      <c r="G79" s="335"/>
      <c r="H79" s="114"/>
    </row>
    <row r="80">
      <c r="A80" s="109"/>
      <c r="B80" s="110" t="s">
        <v>145</v>
      </c>
      <c r="C80" s="310">
        <v>0</v>
      </c>
      <c r="D80" s="310">
        <v>0</v>
      </c>
      <c r="E80" s="310"/>
      <c r="F80" s="310">
        <v>0</v>
      </c>
      <c r="G80" s="335"/>
      <c r="H80" s="114"/>
    </row>
    <row r="83">
      <c r="B83" s="307" t="s">
        <v>299</v>
      </c>
      <c r="C83" s="106" t="s">
        <v>59</v>
      </c>
    </row>
    <row r="84">
      <c r="A84" s="106" t="s">
        <v>300</v>
      </c>
      <c r="B84" s="307"/>
    </row>
    <row r="85">
      <c r="A85" s="106">
        <v>13</v>
      </c>
      <c r="B85" s="106" t="s">
        <v>338</v>
      </c>
      <c r="C85" s="106">
        <v>864</v>
      </c>
    </row>
    <row r="86">
      <c r="B86" s="106" t="s">
        <v>339</v>
      </c>
      <c r="C86" s="333">
        <v>242</v>
      </c>
    </row>
    <row r="88">
      <c r="B88" s="107" t="s">
        <v>323</v>
      </c>
      <c r="C88" s="331">
        <f>SUM(C85:C87)</f>
        <v>1106</v>
      </c>
    </row>
    <row r="91">
      <c r="A91" s="9"/>
      <c r="B91" s="319"/>
      <c r="C91" s="275"/>
      <c r="D91" s="9"/>
      <c r="E91" s="9"/>
      <c r="F91" s="9"/>
    </row>
    <row r="96" ht="20.25" customHeight="1"/>
    <row r="138" ht="20.25" customHeight="1"/>
  </sheetData>
  <sheetProtection selectLockedCells="1" selectUnlockedCells="1"/>
  <mergeCells count="2">
    <mergeCell ref="C6:F6"/>
    <mergeCell ref="C48:F48"/>
  </mergeCells>
  <pageMargins left="0.75" right="0.75" top="1" bottom="1" header="0.5118055" footer="0.5118055"/>
  <pageSetup r:id="rId1" paperSize="9" orientation="portrait" horizontalDpi="300" verticalDpi="300" scale="47"/>
  <headerFooter alignWithMargins="0"/>
  <rowBreaks count="1" manualBreakCount="1">
    <brk id="47" man="1"/>
  </rowBreaks>
</worksheet>
</file>

<file path=xl/worksheets/sheet17.xml><?xml version="1.0" encoding="utf-8"?>
<worksheet xmlns:r="http://schemas.openxmlformats.org/officeDocument/2006/relationships" xmlns="http://schemas.openxmlformats.org/spreadsheetml/2006/main">
  <sheetViews>
    <sheetView view="pageBreakPreview" zoomScale="60" zoomScaleNormal="80" workbookViewId="0" topLeftCell="A49">
      <selection activeCell="J59" sqref="J59"/>
    </sheetView>
  </sheetViews>
  <sheetFormatPr defaultColWidth="9.140625" defaultRowHeight="18.75"/>
  <cols>
    <col min="1" max="1" width="11.71094" style="106" customWidth="1"/>
    <col min="2" max="2" width="61.71094" style="106" customWidth="1"/>
    <col min="3" max="3" width="21.42578" style="106" customWidth="1"/>
    <col min="4" max="4" width="25.71094" style="106" customWidth="1"/>
    <col min="5" max="5" width="23.28516" style="106" customWidth="1"/>
    <col min="6" max="6" width="20.71094" style="106" customWidth="1"/>
    <col min="7" max="7" width="15" style="106" customWidth="1"/>
    <col min="8" max="8" width="16.57031" style="106" customWidth="1"/>
    <col min="9" max="16384" width="9.140625" style="106"/>
  </cols>
  <sheetData>
    <row r="1" s="9" customFormat="1" ht="21" customHeight="1">
      <c r="B1" s="319"/>
      <c r="C1" s="275" t="s">
        <v>340</v>
      </c>
    </row>
    <row r="2" s="10" customFormat="1" ht="25.5" customHeight="1">
      <c r="A2" s="276"/>
      <c r="B2" s="277" t="s">
        <v>325</v>
      </c>
      <c r="C2" s="320" t="s">
        <v>341</v>
      </c>
    </row>
    <row r="3" s="10" customFormat="1">
      <c r="A3" s="279"/>
      <c r="B3" s="277" t="s">
        <v>342</v>
      </c>
      <c r="C3" s="321"/>
    </row>
    <row r="4" s="10" customFormat="1" ht="15.95" customHeight="1">
      <c r="C4" s="146" t="s">
        <v>175</v>
      </c>
    </row>
    <row r="5" ht="37.5">
      <c r="A5" s="276"/>
      <c r="B5" s="281" t="s">
        <v>287</v>
      </c>
      <c r="C5" s="281" t="s">
        <v>288</v>
      </c>
      <c r="G5" s="12"/>
    </row>
    <row r="6" s="11" customFormat="1" ht="19.7" customHeight="1">
      <c r="A6" s="276"/>
      <c r="B6" s="276"/>
      <c r="C6" s="61" t="s">
        <v>62</v>
      </c>
      <c r="D6" s="61"/>
      <c r="E6" s="61"/>
      <c r="F6" s="61"/>
      <c r="G6" s="12"/>
    </row>
    <row r="7" s="11" customFormat="1" ht="91.5" customHeight="1">
      <c r="A7" s="282"/>
      <c r="B7" s="282" t="s">
        <v>289</v>
      </c>
      <c r="C7" s="62" t="s">
        <v>64</v>
      </c>
      <c r="D7" s="63" t="s">
        <v>65</v>
      </c>
      <c r="E7" s="63" t="s">
        <v>66</v>
      </c>
      <c r="F7" s="63" t="s">
        <v>67</v>
      </c>
      <c r="G7" s="64" t="s">
        <v>68</v>
      </c>
      <c r="H7" s="63" t="s">
        <v>69</v>
      </c>
    </row>
    <row r="8" s="12" customFormat="1">
      <c r="A8" s="276" t="s">
        <v>70</v>
      </c>
      <c r="B8" s="33" t="s">
        <v>71</v>
      </c>
      <c r="C8" s="71">
        <f>C9+C10+C11+C12+C13+C14</f>
        <v>0</v>
      </c>
      <c r="D8" s="71">
        <f>D9+D10+D11+D12+D13+D14</f>
        <v>0</v>
      </c>
      <c r="E8" s="71">
        <f>E9+E10+E11+E12+E13+E14</f>
        <v>0</v>
      </c>
      <c r="F8" s="71">
        <f t="shared" ref="F8:F26" si="0">C8+D8+E8</f>
        <v>0</v>
      </c>
    </row>
    <row r="9" s="12" customFormat="1" ht="37.5">
      <c r="A9" s="69"/>
      <c r="B9" s="31" t="s">
        <v>72</v>
      </c>
      <c r="C9" s="71"/>
      <c r="D9" s="31"/>
      <c r="E9" s="31"/>
      <c r="F9" s="71">
        <f t="shared" si="0"/>
        <v>0</v>
      </c>
      <c r="G9" s="71"/>
      <c r="H9" s="71"/>
    </row>
    <row r="10" s="12" customFormat="1" ht="37.5">
      <c r="A10" s="78"/>
      <c r="B10" s="31" t="s">
        <v>73</v>
      </c>
      <c r="C10" s="95"/>
      <c r="D10" s="31"/>
      <c r="E10" s="31"/>
      <c r="F10" s="71">
        <f t="shared" si="0"/>
        <v>0</v>
      </c>
      <c r="G10" s="32"/>
      <c r="H10" s="32"/>
    </row>
    <row r="11" s="12" customFormat="1" ht="37.5">
      <c r="A11" s="78"/>
      <c r="B11" s="31" t="s">
        <v>74</v>
      </c>
      <c r="C11" s="95"/>
      <c r="D11" s="31"/>
      <c r="E11" s="31"/>
      <c r="F11" s="71">
        <f t="shared" si="0"/>
        <v>0</v>
      </c>
      <c r="G11" s="32"/>
      <c r="H11" s="32"/>
    </row>
    <row r="12" s="12" customFormat="1" ht="37.5">
      <c r="A12" s="78"/>
      <c r="B12" s="31" t="s">
        <v>75</v>
      </c>
      <c r="C12" s="95"/>
      <c r="D12" s="31"/>
      <c r="E12" s="31"/>
      <c r="F12" s="71">
        <f t="shared" si="0"/>
        <v>0</v>
      </c>
      <c r="G12" s="71"/>
      <c r="H12" s="71"/>
    </row>
    <row r="13" s="12" customFormat="1">
      <c r="A13" s="78"/>
      <c r="B13" s="31" t="s">
        <v>147</v>
      </c>
      <c r="C13" s="95"/>
      <c r="D13" s="276"/>
      <c r="E13" s="276"/>
      <c r="F13" s="71">
        <f t="shared" si="0"/>
        <v>0</v>
      </c>
      <c r="G13" s="32"/>
      <c r="H13" s="32"/>
    </row>
    <row r="14" s="12" customFormat="1">
      <c r="A14" s="78"/>
      <c r="B14" s="31" t="s">
        <v>77</v>
      </c>
      <c r="C14" s="95"/>
      <c r="D14" s="304"/>
      <c r="E14" s="304"/>
      <c r="F14" s="71">
        <f t="shared" si="0"/>
        <v>0</v>
      </c>
      <c r="G14" s="32"/>
      <c r="H14" s="32"/>
    </row>
    <row r="15" ht="37.5">
      <c r="A15" s="78" t="s">
        <v>78</v>
      </c>
      <c r="B15" s="33" t="s">
        <v>79</v>
      </c>
      <c r="C15" s="95">
        <f>C16+C17+C18+C19</f>
        <v>0</v>
      </c>
      <c r="D15" s="95">
        <f>D16+D17+D18+D19</f>
        <v>0</v>
      </c>
      <c r="E15" s="102">
        <f>E16+E17+E18+E19</f>
        <v>0</v>
      </c>
      <c r="F15" s="71">
        <f t="shared" si="0"/>
        <v>0</v>
      </c>
      <c r="G15" s="71">
        <f>SUM(G16:G19)</f>
        <v>0</v>
      </c>
      <c r="H15" s="71"/>
    </row>
    <row r="16" ht="37.5">
      <c r="A16" s="69"/>
      <c r="B16" s="31" t="s">
        <v>166</v>
      </c>
      <c r="C16" s="71"/>
      <c r="D16" s="31"/>
      <c r="E16" s="31"/>
      <c r="F16" s="71"/>
      <c r="G16" s="32"/>
      <c r="H16" s="32"/>
    </row>
    <row r="17" s="12" customFormat="1" ht="37.5">
      <c r="A17" s="78"/>
      <c r="B17" s="31" t="s">
        <v>166</v>
      </c>
      <c r="C17" s="95"/>
      <c r="D17" s="31"/>
      <c r="E17" s="31"/>
      <c r="F17" s="71">
        <f t="shared" si="0"/>
        <v>0</v>
      </c>
      <c r="G17" s="32"/>
      <c r="H17" s="32"/>
    </row>
    <row r="18" ht="37.5">
      <c r="A18" s="78"/>
      <c r="B18" s="70" t="s">
        <v>82</v>
      </c>
      <c r="C18" s="95"/>
      <c r="D18" s="31"/>
      <c r="E18" s="31"/>
      <c r="F18" s="71">
        <f t="shared" si="0"/>
        <v>0</v>
      </c>
      <c r="G18" s="71"/>
      <c r="H18" s="71"/>
    </row>
    <row r="19" ht="37.5">
      <c r="A19" s="78"/>
      <c r="B19" s="31" t="s">
        <v>83</v>
      </c>
      <c r="C19" s="95"/>
      <c r="D19" s="304"/>
      <c r="E19" s="304"/>
      <c r="F19" s="71">
        <f t="shared" si="0"/>
        <v>0</v>
      </c>
      <c r="G19" s="32"/>
      <c r="H19" s="32"/>
    </row>
    <row r="20" ht="37.5">
      <c r="A20" s="78" t="s">
        <v>84</v>
      </c>
      <c r="B20" s="129" t="s">
        <v>85</v>
      </c>
      <c r="C20" s="95">
        <f>C21</f>
        <v>0</v>
      </c>
      <c r="D20" s="95">
        <f>D21</f>
        <v>0</v>
      </c>
      <c r="E20" s="95">
        <f>E21</f>
        <v>0</v>
      </c>
      <c r="F20" s="71">
        <f t="shared" si="0"/>
        <v>0</v>
      </c>
      <c r="G20" s="32"/>
      <c r="H20" s="32"/>
    </row>
    <row r="21" ht="37.5">
      <c r="A21" s="78"/>
      <c r="B21" s="286" t="s">
        <v>315</v>
      </c>
      <c r="C21" s="95"/>
      <c r="D21" s="31"/>
      <c r="E21" s="31"/>
      <c r="F21" s="71">
        <f t="shared" si="0"/>
        <v>0</v>
      </c>
      <c r="G21" s="71"/>
      <c r="H21" s="71"/>
    </row>
    <row r="22">
      <c r="A22" s="73" t="s">
        <v>87</v>
      </c>
      <c r="B22" s="129" t="s">
        <v>88</v>
      </c>
      <c r="C22" s="95">
        <f>C23+C24+C25+C26</f>
        <v>0</v>
      </c>
      <c r="D22" s="95">
        <f>D23+D24+D25+D26</f>
        <v>0</v>
      </c>
      <c r="E22" s="95">
        <f>E23+E24+E25+E26</f>
        <v>0</v>
      </c>
      <c r="F22" s="71">
        <f t="shared" si="0"/>
        <v>0</v>
      </c>
      <c r="G22" s="32"/>
      <c r="H22" s="32"/>
    </row>
    <row r="23" s="12" customFormat="1" ht="37.5">
      <c r="A23" s="78"/>
      <c r="B23" s="55" t="s">
        <v>89</v>
      </c>
      <c r="C23" s="95"/>
      <c r="D23" s="31"/>
      <c r="E23" s="31"/>
      <c r="F23" s="71">
        <f t="shared" si="0"/>
        <v>0</v>
      </c>
      <c r="G23" s="32"/>
      <c r="H23" s="32"/>
    </row>
    <row r="24" s="12" customFormat="1">
      <c r="A24" s="80"/>
      <c r="B24" s="55" t="s">
        <v>90</v>
      </c>
      <c r="C24" s="95"/>
      <c r="D24" s="31"/>
      <c r="E24" s="31"/>
      <c r="F24" s="71">
        <f t="shared" si="0"/>
        <v>0</v>
      </c>
      <c r="G24" s="71"/>
      <c r="H24" s="71"/>
    </row>
    <row r="25" s="12" customFormat="1">
      <c r="A25" s="78"/>
      <c r="B25" s="55" t="s">
        <v>91</v>
      </c>
      <c r="C25" s="102"/>
      <c r="D25" s="276"/>
      <c r="E25" s="276"/>
      <c r="F25" s="71">
        <f t="shared" si="0"/>
        <v>0</v>
      </c>
      <c r="G25" s="32"/>
      <c r="H25" s="32"/>
    </row>
    <row r="26" s="12" customFormat="1" ht="93.75">
      <c r="A26" s="69"/>
      <c r="B26" s="55" t="s">
        <v>92</v>
      </c>
      <c r="C26" s="71"/>
      <c r="D26" s="304"/>
      <c r="E26" s="304"/>
      <c r="F26" s="71">
        <f t="shared" si="0"/>
        <v>0</v>
      </c>
      <c r="G26" s="32"/>
      <c r="H26" s="32"/>
    </row>
    <row r="27">
      <c r="A27" s="73" t="s">
        <v>93</v>
      </c>
      <c r="B27" s="290" t="s">
        <v>94</v>
      </c>
      <c r="C27" s="102">
        <f>C28+C29+C30+C31+C32</f>
        <v>2384</v>
      </c>
      <c r="D27" s="102">
        <f>D28+D29+D30+D31+D32</f>
        <v>2384</v>
      </c>
      <c r="E27" s="102">
        <f>E28+E29+E30+E31+E32</f>
        <v>0</v>
      </c>
      <c r="F27" s="71">
        <f>+D27+E27</f>
        <v>2384</v>
      </c>
      <c r="G27" s="102">
        <f>G28+G29+G30+G31+G32</f>
        <v>3157</v>
      </c>
      <c r="H27" s="283">
        <f>G27/F27</f>
        <v>1.324244966442953</v>
      </c>
    </row>
    <row r="28" ht="56.25">
      <c r="A28" s="78"/>
      <c r="B28" s="31" t="s">
        <v>95</v>
      </c>
      <c r="C28" s="95">
        <v>2384</v>
      </c>
      <c r="D28" s="95">
        <v>2384</v>
      </c>
      <c r="E28" s="31"/>
      <c r="F28" s="74">
        <f t="shared" ref="F28:F46" si="1">+D28+E28</f>
        <v>2384</v>
      </c>
      <c r="G28" s="32">
        <v>3157</v>
      </c>
      <c r="H28" s="114">
        <f>G28/F28</f>
        <v>1.324244966442953</v>
      </c>
    </row>
    <row r="29" ht="15" customHeight="1">
      <c r="A29" s="78"/>
      <c r="B29" s="31" t="s">
        <v>96</v>
      </c>
      <c r="C29" s="95"/>
      <c r="D29" s="31"/>
      <c r="E29" s="31"/>
      <c r="F29" s="71">
        <f t="shared" si="1"/>
        <v>0</v>
      </c>
      <c r="G29" s="32"/>
      <c r="H29" s="114"/>
    </row>
    <row r="30">
      <c r="A30" s="78"/>
      <c r="B30" s="31" t="s">
        <v>97</v>
      </c>
      <c r="C30" s="95"/>
      <c r="D30" s="31"/>
      <c r="E30" s="31"/>
      <c r="F30" s="71">
        <f t="shared" si="1"/>
        <v>0</v>
      </c>
      <c r="G30" s="71"/>
      <c r="H30" s="114"/>
    </row>
    <row r="31" s="11" customFormat="1" ht="16.5" customHeight="1">
      <c r="A31" s="78"/>
      <c r="B31" s="31" t="s">
        <v>98</v>
      </c>
      <c r="C31" s="95"/>
      <c r="D31" s="304"/>
      <c r="E31" s="304"/>
      <c r="F31" s="71">
        <f t="shared" si="1"/>
        <v>0</v>
      </c>
      <c r="G31" s="32"/>
      <c r="H31" s="114"/>
    </row>
    <row r="32" s="12" customFormat="1">
      <c r="A32" s="78"/>
      <c r="B32" s="31" t="s">
        <v>12</v>
      </c>
      <c r="C32" s="95"/>
      <c r="D32" s="304"/>
      <c r="E32" s="304"/>
      <c r="F32" s="71">
        <f t="shared" si="1"/>
        <v>0</v>
      </c>
      <c r="G32" s="32"/>
      <c r="H32" s="114"/>
    </row>
    <row r="33">
      <c r="A33" s="73" t="s">
        <v>99</v>
      </c>
      <c r="B33" s="129" t="s">
        <v>100</v>
      </c>
      <c r="C33" s="95">
        <f>C34+C35</f>
        <v>0</v>
      </c>
      <c r="D33" s="95">
        <f>D34+D35</f>
        <v>0</v>
      </c>
      <c r="E33" s="95">
        <f>E34+E35</f>
        <v>0</v>
      </c>
      <c r="F33" s="71">
        <f t="shared" si="1"/>
        <v>0</v>
      </c>
      <c r="G33" s="71"/>
      <c r="H33" s="114"/>
    </row>
    <row r="34">
      <c r="A34" s="80"/>
      <c r="B34" s="31" t="s">
        <v>101</v>
      </c>
      <c r="C34" s="95"/>
      <c r="D34" s="31"/>
      <c r="E34" s="31"/>
      <c r="F34" s="71">
        <f t="shared" si="1"/>
        <v>0</v>
      </c>
      <c r="G34" s="32"/>
      <c r="H34" s="114"/>
    </row>
    <row r="35">
      <c r="A35" s="83"/>
      <c r="B35" s="31" t="s">
        <v>316</v>
      </c>
      <c r="C35" s="71"/>
      <c r="D35" s="31"/>
      <c r="E35" s="31"/>
      <c r="F35" s="71">
        <f t="shared" si="1"/>
        <v>0</v>
      </c>
      <c r="G35" s="32"/>
      <c r="H35" s="114"/>
    </row>
    <row r="36">
      <c r="A36" s="293" t="s">
        <v>102</v>
      </c>
      <c r="B36" s="129" t="s">
        <v>103</v>
      </c>
      <c r="C36" s="32">
        <f>C37</f>
        <v>0</v>
      </c>
      <c r="D36" s="102">
        <f>D37</f>
        <v>0</v>
      </c>
      <c r="E36" s="102">
        <f>E37</f>
        <v>45</v>
      </c>
      <c r="F36" s="71">
        <f t="shared" si="1"/>
        <v>45</v>
      </c>
      <c r="G36" s="338">
        <f>G37</f>
        <v>45</v>
      </c>
      <c r="H36" s="283"/>
    </row>
    <row r="37">
      <c r="A37" s="85"/>
      <c r="B37" s="31" t="s">
        <v>13</v>
      </c>
      <c r="C37" s="95"/>
      <c r="D37" s="95"/>
      <c r="E37" s="71">
        <v>45</v>
      </c>
      <c r="F37" s="71">
        <f t="shared" si="1"/>
        <v>45</v>
      </c>
      <c r="G37" s="32">
        <v>45</v>
      </c>
      <c r="H37" s="114"/>
    </row>
    <row r="38">
      <c r="A38" s="293" t="s">
        <v>105</v>
      </c>
      <c r="B38" s="129" t="s">
        <v>106</v>
      </c>
      <c r="C38" s="95">
        <f>C39+C40</f>
        <v>0</v>
      </c>
      <c r="D38" s="95">
        <f>D39+D40</f>
        <v>0</v>
      </c>
      <c r="E38" s="95">
        <f>E39+E40</f>
        <v>0</v>
      </c>
      <c r="F38" s="71">
        <f t="shared" si="1"/>
        <v>0</v>
      </c>
      <c r="G38" s="32"/>
      <c r="H38" s="114"/>
    </row>
    <row r="39" s="12" customFormat="1" ht="56.25">
      <c r="A39" s="85"/>
      <c r="B39" s="55" t="s">
        <v>317</v>
      </c>
      <c r="C39" s="95"/>
      <c r="D39" s="31"/>
      <c r="E39" s="31"/>
      <c r="F39" s="71">
        <f t="shared" si="1"/>
        <v>0</v>
      </c>
      <c r="G39" s="71"/>
      <c r="H39" s="114"/>
    </row>
    <row r="40">
      <c r="A40" s="85"/>
      <c r="B40" s="55" t="s">
        <v>318</v>
      </c>
      <c r="C40" s="95"/>
      <c r="D40" s="31"/>
      <c r="E40" s="31"/>
      <c r="F40" s="71">
        <f t="shared" si="1"/>
        <v>0</v>
      </c>
      <c r="G40" s="32"/>
      <c r="H40" s="114"/>
    </row>
    <row r="41" ht="45.75" customHeight="1">
      <c r="A41" s="85"/>
      <c r="B41" s="129" t="s">
        <v>109</v>
      </c>
      <c r="C41" s="102">
        <f>C8+C15+C20+C22+C27+C33+C36+C38</f>
        <v>2384</v>
      </c>
      <c r="D41" s="102">
        <f>D8+D15+D20+D22+D27+D33+D36+D38</f>
        <v>2384</v>
      </c>
      <c r="E41" s="102">
        <f>E8+E15+E20+E22+E27+E33+E36+E38</f>
        <v>45</v>
      </c>
      <c r="F41" s="71">
        <f t="shared" si="1"/>
        <v>2429</v>
      </c>
      <c r="G41" s="102">
        <f>G8+G15+G20+G22+G27+G33+G36+G38</f>
        <v>3202</v>
      </c>
      <c r="H41" s="283">
        <f>G41/F41</f>
        <v>1.3182379580074104</v>
      </c>
    </row>
    <row r="42">
      <c r="A42" s="293" t="s">
        <v>110</v>
      </c>
      <c r="B42" s="129" t="s">
        <v>319</v>
      </c>
      <c r="C42" s="71">
        <v>72671</v>
      </c>
      <c r="D42" s="71">
        <v>78118</v>
      </c>
      <c r="E42" s="71">
        <f>E77-E41</f>
        <v>0</v>
      </c>
      <c r="F42" s="71">
        <f t="shared" si="1"/>
        <v>78118</v>
      </c>
      <c r="G42" s="71">
        <v>55142</v>
      </c>
      <c r="H42" s="283">
        <f>G42/F42</f>
        <v>0.70588084692388442</v>
      </c>
    </row>
    <row r="43" ht="37.5">
      <c r="A43" s="293" t="s">
        <v>112</v>
      </c>
      <c r="B43" s="129" t="s">
        <v>113</v>
      </c>
      <c r="C43" s="95"/>
      <c r="D43" s="116">
        <v>1799</v>
      </c>
      <c r="E43" s="339"/>
      <c r="F43" s="118">
        <f t="shared" si="1"/>
        <v>1799</v>
      </c>
      <c r="G43" s="118">
        <v>1799</v>
      </c>
      <c r="H43" s="283">
        <f>G43/F43</f>
        <v>1</v>
      </c>
    </row>
    <row r="44" ht="37.5">
      <c r="A44" s="293" t="s">
        <v>114</v>
      </c>
      <c r="B44" s="129" t="s">
        <v>115</v>
      </c>
      <c r="C44" s="95"/>
      <c r="D44" s="304"/>
      <c r="E44" s="304"/>
      <c r="F44" s="71">
        <f t="shared" si="1"/>
        <v>0</v>
      </c>
      <c r="G44" s="32"/>
      <c r="H44" s="114"/>
    </row>
    <row r="45">
      <c r="A45" s="85"/>
      <c r="B45" s="129" t="s">
        <v>116</v>
      </c>
      <c r="C45" s="102">
        <f>C42+C43+C44</f>
        <v>72671</v>
      </c>
      <c r="D45" s="102">
        <f>D42+D43+D44</f>
        <v>79917</v>
      </c>
      <c r="E45" s="102">
        <f>E42+E43+E44</f>
        <v>0</v>
      </c>
      <c r="F45" s="71">
        <f t="shared" si="1"/>
        <v>79917</v>
      </c>
      <c r="G45" s="102">
        <f>G42+G43+G44</f>
        <v>56941</v>
      </c>
      <c r="H45" s="283">
        <f>G45/F45</f>
        <v>0.71250172053505512</v>
      </c>
    </row>
    <row r="46" ht="15" customHeight="1">
      <c r="A46" s="85"/>
      <c r="B46" s="33" t="s">
        <v>119</v>
      </c>
      <c r="C46" s="102">
        <f>C41+C45</f>
        <v>75055</v>
      </c>
      <c r="D46" s="102">
        <f>D41+D45</f>
        <v>82301</v>
      </c>
      <c r="E46" s="102">
        <f>E41+E45</f>
        <v>45</v>
      </c>
      <c r="F46" s="71">
        <f t="shared" si="1"/>
        <v>82346</v>
      </c>
      <c r="G46" s="102">
        <f>G41+G45</f>
        <v>60143</v>
      </c>
      <c r="H46" s="283">
        <f>G46/F46</f>
        <v>0.73036941685084888</v>
      </c>
    </row>
    <row r="47" ht="14.25" customHeight="1">
      <c r="A47" s="296"/>
      <c r="B47" s="297"/>
      <c r="C47" s="298"/>
      <c r="G47" s="32"/>
      <c r="H47" s="74"/>
    </row>
    <row r="48" ht="20.25" customHeight="1">
      <c r="C48" s="61" t="s">
        <v>62</v>
      </c>
      <c r="D48" s="61"/>
      <c r="E48" s="61"/>
      <c r="F48" s="61"/>
      <c r="G48" s="71"/>
      <c r="H48" s="71"/>
    </row>
    <row r="49" ht="76.5" customHeight="1">
      <c r="A49" s="299"/>
      <c r="B49" s="299" t="s">
        <v>294</v>
      </c>
      <c r="C49" s="62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</row>
    <row r="50">
      <c r="A50" s="83" t="s">
        <v>70</v>
      </c>
      <c r="B50" s="300" t="s">
        <v>122</v>
      </c>
      <c r="C50" s="71">
        <f>C51+C52+C53+C56+C57</f>
        <v>75055</v>
      </c>
      <c r="D50" s="71">
        <f>D51+D52+D53+D56+D57</f>
        <v>81789</v>
      </c>
      <c r="E50" s="71">
        <f>E51+E52+E53+E56+E57</f>
        <v>45</v>
      </c>
      <c r="F50" s="71">
        <f>D50+E50</f>
        <v>81834</v>
      </c>
      <c r="G50" s="71">
        <f>G51+G52+G53+G56+G57</f>
        <v>53739</v>
      </c>
      <c r="H50" s="283">
        <f>G50/F50</f>
        <v>0.65668304127868615</v>
      </c>
    </row>
    <row r="51">
      <c r="A51" s="94"/>
      <c r="B51" s="301" t="s">
        <v>123</v>
      </c>
      <c r="C51" s="302">
        <v>38733</v>
      </c>
      <c r="D51" s="95">
        <v>38733</v>
      </c>
      <c r="E51" s="31"/>
      <c r="F51" s="74">
        <f>D51+E51</f>
        <v>38733</v>
      </c>
      <c r="G51" s="32">
        <v>25249</v>
      </c>
      <c r="H51" s="114">
        <f>G51/F51</f>
        <v>0.65187307980275222</v>
      </c>
    </row>
    <row r="52" ht="37.5">
      <c r="A52" s="85"/>
      <c r="B52" s="53" t="s">
        <v>124</v>
      </c>
      <c r="C52" s="302">
        <v>5301</v>
      </c>
      <c r="D52" s="95">
        <v>5301</v>
      </c>
      <c r="E52" s="31"/>
      <c r="F52" s="74">
        <f>D52+E52</f>
        <v>5301</v>
      </c>
      <c r="G52" s="32">
        <v>3505</v>
      </c>
      <c r="H52" s="114">
        <f>G52/F52</f>
        <v>0.66119600075457463</v>
      </c>
    </row>
    <row r="53">
      <c r="A53" s="85"/>
      <c r="B53" s="53" t="s">
        <v>125</v>
      </c>
      <c r="C53" s="302">
        <v>31021</v>
      </c>
      <c r="D53" s="95">
        <v>37313</v>
      </c>
      <c r="E53" s="31">
        <v>45</v>
      </c>
      <c r="F53" s="74">
        <f>D53+E53</f>
        <v>37358</v>
      </c>
      <c r="G53" s="32">
        <v>24543</v>
      </c>
      <c r="H53" s="114">
        <f>G53/F53</f>
        <v>0.65696771775790996</v>
      </c>
    </row>
    <row r="54" ht="37.5">
      <c r="A54" s="85"/>
      <c r="B54" s="53" t="s">
        <v>126</v>
      </c>
      <c r="C54" s="95"/>
      <c r="D54" s="31"/>
      <c r="E54" s="31"/>
      <c r="F54" s="71">
        <f t="shared" ref="F54:F80" si="2">C54+D54+E54</f>
        <v>0</v>
      </c>
      <c r="G54" s="71"/>
      <c r="H54" s="283"/>
    </row>
    <row r="55">
      <c r="A55" s="85"/>
      <c r="B55" s="53" t="s">
        <v>127</v>
      </c>
      <c r="C55" s="95"/>
      <c r="D55" s="31"/>
      <c r="E55" s="31"/>
      <c r="F55" s="71">
        <f t="shared" si="2"/>
        <v>0</v>
      </c>
      <c r="G55" s="32"/>
      <c r="H55" s="283"/>
    </row>
    <row r="56">
      <c r="A56" s="85"/>
      <c r="B56" s="53" t="s">
        <v>128</v>
      </c>
      <c r="C56" s="95"/>
      <c r="D56" s="31"/>
      <c r="E56" s="31"/>
      <c r="F56" s="71">
        <f t="shared" si="2"/>
        <v>0</v>
      </c>
      <c r="G56" s="32"/>
      <c r="H56" s="283"/>
    </row>
    <row r="57">
      <c r="A57" s="85"/>
      <c r="B57" s="53" t="s">
        <v>129</v>
      </c>
      <c r="C57" s="95">
        <f>SUM(C58:C61)</f>
        <v>0</v>
      </c>
      <c r="D57" s="31">
        <v>442</v>
      </c>
      <c r="E57" s="31"/>
      <c r="F57" s="74">
        <f t="shared" si="2"/>
        <v>442</v>
      </c>
      <c r="G57" s="74">
        <v>442</v>
      </c>
      <c r="H57" s="114"/>
    </row>
    <row r="58">
      <c r="A58" s="85"/>
      <c r="B58" s="53" t="s">
        <v>130</v>
      </c>
      <c r="C58" s="95"/>
      <c r="D58" s="31"/>
      <c r="E58" s="31"/>
      <c r="F58" s="71">
        <f t="shared" si="2"/>
        <v>0</v>
      </c>
      <c r="G58" s="32"/>
      <c r="H58" s="114"/>
    </row>
    <row r="59" ht="37.5">
      <c r="A59" s="85"/>
      <c r="B59" s="53" t="s">
        <v>131</v>
      </c>
      <c r="C59" s="95"/>
      <c r="D59" s="31"/>
      <c r="E59" s="31"/>
      <c r="F59" s="71">
        <f t="shared" si="2"/>
        <v>0</v>
      </c>
      <c r="G59" s="32"/>
      <c r="H59" s="114"/>
    </row>
    <row r="60" ht="37.5">
      <c r="A60" s="85"/>
      <c r="B60" s="53" t="s">
        <v>132</v>
      </c>
      <c r="C60" s="95"/>
      <c r="D60" s="31">
        <v>442</v>
      </c>
      <c r="E60" s="31"/>
      <c r="F60" s="74">
        <f t="shared" si="2"/>
        <v>442</v>
      </c>
      <c r="G60" s="74">
        <v>442</v>
      </c>
      <c r="H60" s="114"/>
    </row>
    <row r="61">
      <c r="A61" s="85"/>
      <c r="B61" s="303"/>
      <c r="C61" s="95"/>
      <c r="D61" s="31"/>
      <c r="E61" s="31"/>
      <c r="F61" s="71">
        <f t="shared" si="2"/>
        <v>0</v>
      </c>
      <c r="G61" s="32"/>
      <c r="H61" s="114"/>
    </row>
    <row r="62">
      <c r="A62" s="83" t="s">
        <v>78</v>
      </c>
      <c r="B62" s="300" t="s">
        <v>133</v>
      </c>
      <c r="C62" s="71">
        <f>C63+C66+C67+C70</f>
        <v>0</v>
      </c>
      <c r="D62" s="71">
        <f>D63+D66+D67+D70</f>
        <v>512</v>
      </c>
      <c r="E62" s="71">
        <f>E63+E66+E67+E70</f>
        <v>0</v>
      </c>
      <c r="F62" s="71">
        <f t="shared" si="2"/>
        <v>512</v>
      </c>
      <c r="G62" s="71">
        <f>G63+G66+G67+G70</f>
        <v>512</v>
      </c>
      <c r="H62" s="283">
        <f>G62/F62</f>
        <v>1</v>
      </c>
    </row>
    <row r="63">
      <c r="A63" s="94"/>
      <c r="B63" s="54" t="s">
        <v>45</v>
      </c>
      <c r="C63" s="95"/>
      <c r="D63" s="31">
        <v>512</v>
      </c>
      <c r="E63" s="31"/>
      <c r="F63" s="74">
        <f t="shared" si="2"/>
        <v>512</v>
      </c>
      <c r="G63" s="74">
        <v>512</v>
      </c>
      <c r="H63" s="114">
        <f>G63/F63</f>
        <v>1</v>
      </c>
    </row>
    <row r="64" ht="37.5">
      <c r="A64" s="94"/>
      <c r="B64" s="53" t="s">
        <v>295</v>
      </c>
      <c r="C64" s="95"/>
      <c r="D64" s="31"/>
      <c r="E64" s="31"/>
      <c r="F64" s="71">
        <f t="shared" si="2"/>
        <v>0</v>
      </c>
      <c r="G64" s="32"/>
      <c r="H64" s="283"/>
    </row>
    <row r="65" ht="37.5">
      <c r="A65" s="94"/>
      <c r="B65" s="53" t="s">
        <v>296</v>
      </c>
      <c r="C65" s="95"/>
      <c r="D65" s="31"/>
      <c r="E65" s="31"/>
      <c r="F65" s="71">
        <f t="shared" si="2"/>
        <v>0</v>
      </c>
      <c r="G65" s="32"/>
      <c r="H65" s="283"/>
    </row>
    <row r="66">
      <c r="A66" s="85"/>
      <c r="B66" s="53" t="s">
        <v>136</v>
      </c>
      <c r="C66" s="95"/>
      <c r="D66" s="31"/>
      <c r="E66" s="31"/>
      <c r="F66" s="71">
        <f t="shared" si="2"/>
        <v>0</v>
      </c>
      <c r="G66" s="71"/>
      <c r="H66" s="283"/>
    </row>
    <row r="67">
      <c r="A67" s="85"/>
      <c r="B67" s="53" t="s">
        <v>158</v>
      </c>
      <c r="C67" s="95"/>
      <c r="D67" s="31"/>
      <c r="E67" s="31"/>
      <c r="F67" s="71">
        <f t="shared" si="2"/>
        <v>0</v>
      </c>
      <c r="G67" s="32"/>
      <c r="H67" s="283"/>
    </row>
    <row r="68" ht="37.5">
      <c r="A68" s="85"/>
      <c r="B68" s="53" t="s">
        <v>138</v>
      </c>
      <c r="C68" s="95"/>
      <c r="D68" s="31"/>
      <c r="E68" s="31"/>
      <c r="F68" s="71">
        <f t="shared" si="2"/>
        <v>0</v>
      </c>
      <c r="G68" s="32"/>
      <c r="H68" s="283"/>
    </row>
    <row r="69" ht="37.5">
      <c r="A69" s="85"/>
      <c r="B69" s="53" t="s">
        <v>139</v>
      </c>
      <c r="C69" s="95"/>
      <c r="D69" s="31"/>
      <c r="E69" s="31"/>
      <c r="F69" s="71">
        <f t="shared" si="2"/>
        <v>0</v>
      </c>
      <c r="G69" s="71"/>
      <c r="H69" s="283"/>
    </row>
    <row r="70">
      <c r="A70" s="85"/>
      <c r="B70" s="53" t="s">
        <v>22</v>
      </c>
      <c r="C70" s="95"/>
      <c r="D70" s="31"/>
      <c r="E70" s="31"/>
      <c r="F70" s="71">
        <f t="shared" si="2"/>
        <v>0</v>
      </c>
      <c r="G70" s="32"/>
      <c r="H70" s="283"/>
    </row>
    <row r="71">
      <c r="A71" s="15"/>
      <c r="B71" s="142"/>
      <c r="C71" s="2"/>
      <c r="D71" s="31"/>
      <c r="E71" s="31"/>
      <c r="F71" s="71">
        <f t="shared" si="2"/>
        <v>0</v>
      </c>
      <c r="G71" s="32"/>
      <c r="H71" s="283"/>
    </row>
    <row r="72" ht="19.5">
      <c r="A72" s="83"/>
      <c r="B72" s="308" t="s">
        <v>140</v>
      </c>
      <c r="C72" s="71">
        <f>C50+C62</f>
        <v>75055</v>
      </c>
      <c r="D72" s="71">
        <f>D50+D62</f>
        <v>82301</v>
      </c>
      <c r="E72" s="71">
        <f>E50+E62</f>
        <v>45</v>
      </c>
      <c r="F72" s="71">
        <f>F50+F62</f>
        <v>82346</v>
      </c>
      <c r="G72" s="71">
        <f>G50+G62</f>
        <v>54251</v>
      </c>
      <c r="H72" s="283">
        <f>G72/F72</f>
        <v>0.65881767177519246</v>
      </c>
    </row>
    <row r="73" ht="19.5">
      <c r="A73" s="83"/>
      <c r="B73" s="308"/>
      <c r="C73" s="309"/>
      <c r="D73" s="31"/>
      <c r="E73" s="31"/>
      <c r="F73" s="71">
        <f t="shared" si="2"/>
        <v>0</v>
      </c>
      <c r="G73" s="32"/>
      <c r="H73" s="283"/>
    </row>
    <row r="74">
      <c r="A74" s="83" t="s">
        <v>84</v>
      </c>
      <c r="B74" s="300" t="s">
        <v>18</v>
      </c>
      <c r="C74" s="71">
        <f>C75+C76</f>
        <v>0</v>
      </c>
      <c r="D74" s="71">
        <f>D75+D76</f>
        <v>0</v>
      </c>
      <c r="E74" s="71">
        <f>E75+E76</f>
        <v>0</v>
      </c>
      <c r="F74" s="71">
        <f t="shared" si="2"/>
        <v>0</v>
      </c>
      <c r="G74" s="32"/>
      <c r="H74" s="283"/>
    </row>
    <row r="75">
      <c r="A75" s="94"/>
      <c r="B75" s="301" t="s">
        <v>320</v>
      </c>
      <c r="C75" s="71"/>
      <c r="D75" s="31"/>
      <c r="E75" s="31"/>
      <c r="F75" s="71">
        <f t="shared" si="2"/>
        <v>0</v>
      </c>
      <c r="G75" s="71"/>
      <c r="H75" s="283"/>
    </row>
    <row r="76" ht="37.5">
      <c r="A76" s="85"/>
      <c r="B76" s="301" t="s">
        <v>118</v>
      </c>
      <c r="C76" s="102"/>
      <c r="D76" s="31"/>
      <c r="E76" s="31"/>
      <c r="F76" s="71">
        <f t="shared" si="2"/>
        <v>0</v>
      </c>
      <c r="G76" s="32"/>
      <c r="H76" s="283"/>
    </row>
    <row r="77">
      <c r="A77" s="103"/>
      <c r="B77" s="141" t="s">
        <v>142</v>
      </c>
      <c r="C77" s="71">
        <f>C50+C62+C74</f>
        <v>75055</v>
      </c>
      <c r="D77" s="71">
        <f>D50+D62+D74</f>
        <v>82301</v>
      </c>
      <c r="E77" s="71">
        <f>E50+E62+E74</f>
        <v>45</v>
      </c>
      <c r="F77" s="71">
        <f>F50+F62+F74</f>
        <v>82346</v>
      </c>
      <c r="G77" s="71">
        <f>G50+G62+G74</f>
        <v>54251</v>
      </c>
      <c r="H77" s="283">
        <f>G77/F77</f>
        <v>0.65881767177519246</v>
      </c>
    </row>
    <row r="78">
      <c r="B78" s="307"/>
      <c r="C78" s="31"/>
      <c r="D78" s="31"/>
      <c r="E78" s="31"/>
      <c r="F78" s="71">
        <f t="shared" si="2"/>
        <v>0</v>
      </c>
      <c r="G78" s="71"/>
      <c r="H78" s="283"/>
    </row>
    <row r="79">
      <c r="A79" s="109"/>
      <c r="B79" s="110" t="s">
        <v>144</v>
      </c>
      <c r="C79" s="310">
        <v>7</v>
      </c>
      <c r="D79" s="310">
        <v>7</v>
      </c>
      <c r="E79" s="310"/>
      <c r="F79" s="310">
        <f>D79+E79</f>
        <v>7</v>
      </c>
      <c r="G79" s="32"/>
      <c r="H79" s="283"/>
    </row>
    <row r="80">
      <c r="A80" s="109"/>
      <c r="B80" s="110" t="s">
        <v>145</v>
      </c>
      <c r="C80" s="310">
        <v>0</v>
      </c>
      <c r="D80" s="310">
        <v>0</v>
      </c>
      <c r="E80" s="310"/>
      <c r="F80" s="310">
        <f t="shared" si="2"/>
        <v>0</v>
      </c>
      <c r="G80" s="32"/>
      <c r="H80" s="283"/>
    </row>
    <row r="85">
      <c r="B85" s="307" t="s">
        <v>299</v>
      </c>
      <c r="C85" s="106" t="s">
        <v>59</v>
      </c>
    </row>
    <row r="86">
      <c r="A86" s="106" t="s">
        <v>300</v>
      </c>
      <c r="B86" s="307"/>
    </row>
    <row r="87">
      <c r="A87" s="106">
        <v>7</v>
      </c>
      <c r="B87" s="106" t="s">
        <v>331</v>
      </c>
      <c r="C87" s="106">
        <v>504</v>
      </c>
    </row>
    <row r="88">
      <c r="B88" s="106" t="s">
        <v>343</v>
      </c>
      <c r="C88" s="333">
        <v>141</v>
      </c>
    </row>
    <row r="90">
      <c r="B90" s="107" t="s">
        <v>323</v>
      </c>
      <c r="C90" s="331">
        <f>SUM(C87:C89)</f>
        <v>645</v>
      </c>
    </row>
  </sheetData>
  <sheetProtection selectLockedCells="1" selectUnlockedCells="1"/>
  <mergeCells count="2">
    <mergeCell ref="C6:F6"/>
    <mergeCell ref="C48:F48"/>
  </mergeCells>
  <pageMargins left="0.75" right="0.75" top="1" bottom="1" header="0.5118055" footer="0.5118055"/>
  <pageSetup r:id="rId1" paperSize="9" orientation="portrait" horizontalDpi="300" verticalDpi="300" scale="44"/>
  <headerFooter alignWithMargins="0"/>
  <rowBreaks count="1" manualBreakCount="1">
    <brk id="47" man="1"/>
  </rowBreaks>
</worksheet>
</file>

<file path=xl/worksheets/sheet18.xml><?xml version="1.0" encoding="utf-8"?>
<worksheet xmlns:r="http://schemas.openxmlformats.org/officeDocument/2006/relationships" xmlns="http://schemas.openxmlformats.org/spreadsheetml/2006/main">
  <sheetViews>
    <sheetView view="pageBreakPreview" tabSelected="1" zoomScale="60" zoomScaleNormal="91" workbookViewId="0">
      <selection activeCell="F43" sqref="F43"/>
    </sheetView>
  </sheetViews>
  <sheetFormatPr defaultColWidth="9.140625" defaultRowHeight="18.75"/>
  <cols>
    <col min="1" max="1" width="11.28516" style="106" customWidth="1"/>
    <col min="2" max="2" width="61.71094" style="106" customWidth="1"/>
    <col min="3" max="3" width="21.42578" style="106" customWidth="1"/>
    <col min="4" max="4" width="24.57031" style="106" customWidth="1"/>
    <col min="5" max="5" width="24.85547" style="106" customWidth="1"/>
    <col min="6" max="6" width="19.57031" style="106" customWidth="1"/>
    <col min="7" max="7" width="13" style="106" bestFit="1" customWidth="1"/>
    <col min="8" max="8" width="18.14063" style="106" customWidth="1"/>
    <col min="9" max="16384" width="9.140625" style="106"/>
  </cols>
  <sheetData>
    <row r="1" s="9" customFormat="1" ht="21" customHeight="1">
      <c r="B1" s="319"/>
      <c r="C1" s="275" t="s">
        <v>344</v>
      </c>
    </row>
    <row r="2" s="10" customFormat="1" ht="25.5" customHeight="1">
      <c r="A2" s="276"/>
      <c r="B2" s="277" t="s">
        <v>325</v>
      </c>
      <c r="C2" s="320" t="s">
        <v>345</v>
      </c>
    </row>
    <row r="3" s="10" customFormat="1">
      <c r="A3" s="279"/>
      <c r="B3" s="277" t="s">
        <v>346</v>
      </c>
      <c r="C3" s="321"/>
    </row>
    <row r="4" s="10" customFormat="1" ht="15.95" customHeight="1">
      <c r="C4" s="146" t="s">
        <v>175</v>
      </c>
      <c r="D4" s="12"/>
      <c r="E4" s="12"/>
      <c r="F4" s="12"/>
      <c r="G4" s="11"/>
      <c r="H4" s="11"/>
    </row>
    <row r="5" ht="37.5">
      <c r="A5" s="276"/>
      <c r="B5" s="281" t="s">
        <v>287</v>
      </c>
      <c r="C5" s="281" t="s">
        <v>288</v>
      </c>
      <c r="D5" s="12"/>
      <c r="E5" s="12"/>
      <c r="F5" s="12"/>
      <c r="G5" s="12"/>
      <c r="H5" s="12"/>
    </row>
    <row r="6" s="11" customFormat="1" ht="19.7" customHeight="1">
      <c r="A6" s="276"/>
      <c r="B6" s="276"/>
      <c r="C6" s="61" t="s">
        <v>62</v>
      </c>
      <c r="D6" s="61"/>
      <c r="E6" s="61"/>
      <c r="F6" s="61"/>
      <c r="G6" s="12"/>
      <c r="H6" s="12"/>
    </row>
    <row r="7" s="11" customFormat="1" ht="75">
      <c r="A7" s="282"/>
      <c r="B7" s="282" t="s">
        <v>289</v>
      </c>
      <c r="C7" s="62" t="s">
        <v>64</v>
      </c>
      <c r="D7" s="63" t="s">
        <v>65</v>
      </c>
      <c r="E7" s="63" t="s">
        <v>66</v>
      </c>
      <c r="F7" s="63" t="s">
        <v>67</v>
      </c>
      <c r="G7" s="64" t="s">
        <v>68</v>
      </c>
      <c r="H7" s="63" t="s">
        <v>69</v>
      </c>
    </row>
    <row r="8" s="12" customFormat="1">
      <c r="A8" s="276" t="s">
        <v>70</v>
      </c>
      <c r="B8" s="33" t="s">
        <v>71</v>
      </c>
      <c r="C8" s="71">
        <f>C9+C10+C11+C12+C13+C14</f>
        <v>0</v>
      </c>
      <c r="D8" s="71">
        <f>D9+D10+D11+D12+D13+D14</f>
        <v>0</v>
      </c>
      <c r="E8" s="71">
        <f>E9+E10+E11+E12+E13+E14</f>
        <v>0</v>
      </c>
      <c r="F8" s="71">
        <f t="shared" ref="F8:F26" si="0">C8+D8+E8</f>
        <v>0</v>
      </c>
    </row>
    <row r="9" s="12" customFormat="1" ht="19.5">
      <c r="A9" s="69"/>
      <c r="B9" s="31" t="s">
        <v>72</v>
      </c>
      <c r="C9" s="71"/>
      <c r="D9" s="31"/>
      <c r="E9" s="31"/>
      <c r="F9" s="71">
        <f t="shared" si="0"/>
        <v>0</v>
      </c>
      <c r="G9" s="71"/>
      <c r="H9" s="71"/>
    </row>
    <row r="10" s="12" customFormat="1" ht="37.5">
      <c r="A10" s="78"/>
      <c r="B10" s="31" t="s">
        <v>73</v>
      </c>
      <c r="C10" s="95"/>
      <c r="D10" s="31"/>
      <c r="E10" s="31"/>
      <c r="F10" s="71">
        <f t="shared" si="0"/>
        <v>0</v>
      </c>
      <c r="G10" s="32"/>
      <c r="H10" s="32"/>
    </row>
    <row r="11" s="12" customFormat="1" ht="37.5">
      <c r="A11" s="78"/>
      <c r="B11" s="31" t="s">
        <v>74</v>
      </c>
      <c r="C11" s="95"/>
      <c r="D11" s="304"/>
      <c r="E11" s="304"/>
      <c r="F11" s="71">
        <f t="shared" si="0"/>
        <v>0</v>
      </c>
      <c r="G11" s="32"/>
      <c r="H11" s="32"/>
    </row>
    <row r="12" s="12" customFormat="1" ht="37.5">
      <c r="A12" s="78"/>
      <c r="B12" s="31" t="s">
        <v>75</v>
      </c>
      <c r="C12" s="95"/>
      <c r="D12" s="31"/>
      <c r="E12" s="31"/>
      <c r="F12" s="71">
        <f t="shared" si="0"/>
        <v>0</v>
      </c>
      <c r="G12" s="71"/>
      <c r="H12" s="71"/>
    </row>
    <row r="13" s="12" customFormat="1">
      <c r="A13" s="78"/>
      <c r="B13" s="31" t="s">
        <v>147</v>
      </c>
      <c r="C13" s="95"/>
      <c r="D13" s="31"/>
      <c r="E13" s="31"/>
      <c r="F13" s="71">
        <f t="shared" si="0"/>
        <v>0</v>
      </c>
      <c r="G13" s="32"/>
      <c r="H13" s="32"/>
    </row>
    <row r="14" s="12" customFormat="1">
      <c r="A14" s="78"/>
      <c r="B14" s="31" t="s">
        <v>77</v>
      </c>
      <c r="C14" s="95"/>
      <c r="D14" s="31"/>
      <c r="E14" s="31"/>
      <c r="F14" s="71">
        <f t="shared" si="0"/>
        <v>0</v>
      </c>
      <c r="G14" s="32"/>
      <c r="H14" s="32"/>
    </row>
    <row r="15" ht="37.5">
      <c r="A15" s="78" t="s">
        <v>78</v>
      </c>
      <c r="B15" s="33" t="s">
        <v>79</v>
      </c>
      <c r="C15" s="95">
        <f>C16+C17+C18+C19</f>
        <v>0</v>
      </c>
      <c r="D15" s="95">
        <f>D16+D17+D18+D19</f>
        <v>0</v>
      </c>
      <c r="E15" s="116">
        <f>E16+E17+E18+E19</f>
        <v>0</v>
      </c>
      <c r="F15" s="71">
        <f t="shared" si="0"/>
        <v>0</v>
      </c>
      <c r="G15" s="71">
        <f>SUM(G16:G19)</f>
        <v>0</v>
      </c>
      <c r="H15" s="71"/>
    </row>
    <row r="16" ht="37.5">
      <c r="A16" s="69"/>
      <c r="B16" s="31" t="s">
        <v>80</v>
      </c>
      <c r="C16" s="71"/>
      <c r="D16" s="304"/>
      <c r="E16" s="304"/>
      <c r="F16" s="71">
        <f t="shared" si="0"/>
        <v>0</v>
      </c>
      <c r="G16" s="32"/>
      <c r="H16" s="32"/>
    </row>
    <row r="17" s="12" customFormat="1" ht="37.5">
      <c r="A17" s="78"/>
      <c r="B17" s="31" t="s">
        <v>166</v>
      </c>
      <c r="C17" s="95"/>
      <c r="D17" s="304"/>
      <c r="E17" s="32"/>
      <c r="F17" s="32">
        <f t="shared" si="0"/>
        <v>0</v>
      </c>
      <c r="G17" s="32"/>
      <c r="H17" s="32"/>
    </row>
    <row r="18" ht="37.5">
      <c r="A18" s="78"/>
      <c r="B18" s="70" t="s">
        <v>82</v>
      </c>
      <c r="C18" s="95"/>
      <c r="D18" s="304"/>
      <c r="E18" s="304"/>
      <c r="F18" s="71">
        <f t="shared" si="0"/>
        <v>0</v>
      </c>
      <c r="G18" s="71"/>
      <c r="H18" s="71"/>
    </row>
    <row r="19" ht="37.5">
      <c r="A19" s="78"/>
      <c r="B19" s="31" t="s">
        <v>83</v>
      </c>
      <c r="C19" s="95"/>
      <c r="D19" s="304"/>
      <c r="E19" s="304"/>
      <c r="F19" s="71">
        <f t="shared" si="0"/>
        <v>0</v>
      </c>
      <c r="G19" s="32"/>
      <c r="H19" s="32"/>
    </row>
    <row r="20" ht="37.5">
      <c r="A20" s="78" t="s">
        <v>84</v>
      </c>
      <c r="B20" s="129" t="s">
        <v>85</v>
      </c>
      <c r="C20" s="95">
        <f>C21</f>
        <v>0</v>
      </c>
      <c r="D20" s="95">
        <f>D21</f>
        <v>0</v>
      </c>
      <c r="E20" s="95">
        <f>E21</f>
        <v>0</v>
      </c>
      <c r="F20" s="71">
        <f t="shared" si="0"/>
        <v>0</v>
      </c>
      <c r="G20" s="32"/>
      <c r="H20" s="32"/>
    </row>
    <row r="21" ht="37.5">
      <c r="A21" s="78"/>
      <c r="B21" s="286" t="s">
        <v>315</v>
      </c>
      <c r="C21" s="95"/>
      <c r="D21" s="31"/>
      <c r="E21" s="31"/>
      <c r="F21" s="71">
        <f t="shared" si="0"/>
        <v>0</v>
      </c>
      <c r="G21" s="71"/>
      <c r="H21" s="71"/>
    </row>
    <row r="22">
      <c r="A22" s="73" t="s">
        <v>87</v>
      </c>
      <c r="B22" s="129" t="s">
        <v>88</v>
      </c>
      <c r="C22" s="95">
        <f>C23+C24+C25+C26</f>
        <v>0</v>
      </c>
      <c r="D22" s="95">
        <f>D23+D24+D25+D26</f>
        <v>0</v>
      </c>
      <c r="E22" s="95">
        <f>E23+E24+E25+E26</f>
        <v>0</v>
      </c>
      <c r="F22" s="71">
        <f t="shared" si="0"/>
        <v>0</v>
      </c>
      <c r="G22" s="32"/>
      <c r="H22" s="32"/>
    </row>
    <row r="23" s="12" customFormat="1" ht="37.5">
      <c r="A23" s="78"/>
      <c r="B23" s="55" t="s">
        <v>89</v>
      </c>
      <c r="C23" s="95"/>
      <c r="D23" s="304"/>
      <c r="E23" s="304"/>
      <c r="F23" s="71">
        <f t="shared" si="0"/>
        <v>0</v>
      </c>
      <c r="G23" s="32"/>
      <c r="H23" s="32"/>
    </row>
    <row r="24" s="12" customFormat="1" ht="16.15" customHeight="1">
      <c r="A24" s="80"/>
      <c r="B24" s="55" t="s">
        <v>90</v>
      </c>
      <c r="C24" s="95"/>
      <c r="D24" s="31"/>
      <c r="E24" s="31"/>
      <c r="F24" s="71">
        <f t="shared" si="0"/>
        <v>0</v>
      </c>
      <c r="G24" s="71"/>
      <c r="H24" s="71"/>
    </row>
    <row r="25" s="12" customFormat="1" ht="20.1" customHeight="1">
      <c r="A25" s="78"/>
      <c r="B25" s="55" t="s">
        <v>91</v>
      </c>
      <c r="C25" s="102"/>
      <c r="D25" s="31"/>
      <c r="E25" s="31"/>
      <c r="F25" s="71">
        <f t="shared" si="0"/>
        <v>0</v>
      </c>
      <c r="G25" s="32"/>
      <c r="H25" s="32"/>
    </row>
    <row r="26" s="12" customFormat="1" ht="52.35" customHeight="1">
      <c r="A26" s="69"/>
      <c r="B26" s="55" t="s">
        <v>92</v>
      </c>
      <c r="C26" s="71"/>
      <c r="D26" s="31"/>
      <c r="E26" s="31"/>
      <c r="F26" s="71">
        <f t="shared" si="0"/>
        <v>0</v>
      </c>
      <c r="G26" s="32"/>
      <c r="H26" s="32"/>
    </row>
    <row r="27" ht="28.5" customHeight="1">
      <c r="A27" s="73" t="s">
        <v>93</v>
      </c>
      <c r="B27" s="290" t="s">
        <v>94</v>
      </c>
      <c r="C27" s="102">
        <f>C28+C29+C30+C31+C32</f>
        <v>271</v>
      </c>
      <c r="D27" s="102">
        <f>D28+D29+D30+D31+D32</f>
        <v>285</v>
      </c>
      <c r="E27" s="102">
        <f>E28+E29+E30+E31+E32</f>
        <v>0</v>
      </c>
      <c r="F27" s="71">
        <f>D27+E27</f>
        <v>285</v>
      </c>
      <c r="G27" s="102">
        <f>G28+G29+G30+G31+G32</f>
        <v>211</v>
      </c>
      <c r="H27" s="283">
        <f>G27/F27</f>
        <v>0.74035087719298243</v>
      </c>
    </row>
    <row r="28" ht="56.25">
      <c r="A28" s="78"/>
      <c r="B28" s="31" t="s">
        <v>95</v>
      </c>
      <c r="C28" s="95">
        <v>271</v>
      </c>
      <c r="D28" s="323">
        <v>271</v>
      </c>
      <c r="E28" s="304"/>
      <c r="F28" s="74">
        <f t="shared" ref="F28:F46" si="1">D28+E28</f>
        <v>271</v>
      </c>
      <c r="G28" s="32">
        <v>197</v>
      </c>
      <c r="H28" s="114">
        <f>G28/F28</f>
        <v>0.72693726937269376</v>
      </c>
    </row>
    <row r="29">
      <c r="A29" s="78"/>
      <c r="B29" s="31" t="s">
        <v>96</v>
      </c>
      <c r="C29" s="95"/>
      <c r="D29" s="304"/>
      <c r="E29" s="304"/>
      <c r="F29" s="71">
        <f t="shared" si="1"/>
        <v>0</v>
      </c>
      <c r="G29" s="32"/>
      <c r="H29" s="114"/>
    </row>
    <row r="30">
      <c r="A30" s="78"/>
      <c r="B30" s="31" t="s">
        <v>97</v>
      </c>
      <c r="C30" s="95"/>
      <c r="D30" s="304"/>
      <c r="E30" s="304"/>
      <c r="F30" s="71">
        <f t="shared" si="1"/>
        <v>0</v>
      </c>
      <c r="G30" s="71"/>
      <c r="H30" s="114"/>
    </row>
    <row r="31" s="11" customFormat="1">
      <c r="A31" s="78"/>
      <c r="B31" s="31" t="s">
        <v>98</v>
      </c>
      <c r="C31" s="95"/>
      <c r="D31" s="304"/>
      <c r="E31" s="304"/>
      <c r="F31" s="71">
        <f t="shared" si="1"/>
        <v>0</v>
      </c>
      <c r="G31" s="32"/>
      <c r="H31" s="114"/>
    </row>
    <row r="32" s="12" customFormat="1">
      <c r="A32" s="78"/>
      <c r="B32" s="31" t="s">
        <v>12</v>
      </c>
      <c r="C32" s="95"/>
      <c r="D32" s="323">
        <v>14</v>
      </c>
      <c r="E32" s="304"/>
      <c r="F32" s="74">
        <f t="shared" si="1"/>
        <v>14</v>
      </c>
      <c r="G32" s="32">
        <v>14</v>
      </c>
      <c r="H32" s="114"/>
    </row>
    <row r="33">
      <c r="A33" s="73" t="s">
        <v>99</v>
      </c>
      <c r="B33" s="129" t="s">
        <v>100</v>
      </c>
      <c r="C33" s="95">
        <f>C34+C35</f>
        <v>0</v>
      </c>
      <c r="D33" s="95">
        <f>D34+D35</f>
        <v>0</v>
      </c>
      <c r="E33" s="95">
        <f>E34+E35</f>
        <v>0</v>
      </c>
      <c r="F33" s="71">
        <f t="shared" si="1"/>
        <v>0</v>
      </c>
      <c r="G33" s="71"/>
      <c r="H33" s="114"/>
    </row>
    <row r="34">
      <c r="A34" s="80"/>
      <c r="B34" s="31" t="s">
        <v>101</v>
      </c>
      <c r="C34" s="95"/>
      <c r="D34" s="31"/>
      <c r="E34" s="31"/>
      <c r="F34" s="71">
        <f t="shared" si="1"/>
        <v>0</v>
      </c>
      <c r="G34" s="32"/>
      <c r="H34" s="114"/>
    </row>
    <row r="35">
      <c r="A35" s="83"/>
      <c r="B35" s="31" t="s">
        <v>316</v>
      </c>
      <c r="C35" s="71"/>
      <c r="D35" s="304"/>
      <c r="E35" s="304"/>
      <c r="F35" s="71">
        <f t="shared" si="1"/>
        <v>0</v>
      </c>
      <c r="G35" s="32"/>
      <c r="H35" s="114"/>
    </row>
    <row r="36">
      <c r="A36" s="293" t="s">
        <v>102</v>
      </c>
      <c r="B36" s="129" t="s">
        <v>103</v>
      </c>
      <c r="C36" s="32">
        <f>C37</f>
        <v>0</v>
      </c>
      <c r="D36" s="118">
        <f>D37</f>
        <v>0</v>
      </c>
      <c r="E36" s="118">
        <f>E37</f>
        <v>0</v>
      </c>
      <c r="F36" s="71">
        <f t="shared" si="1"/>
        <v>0</v>
      </c>
      <c r="G36" s="118">
        <f>G37</f>
        <v>0</v>
      </c>
      <c r="H36" s="283"/>
    </row>
    <row r="37">
      <c r="A37" s="85"/>
      <c r="B37" s="31" t="s">
        <v>13</v>
      </c>
      <c r="C37" s="95"/>
      <c r="D37" s="32"/>
      <c r="E37" s="31"/>
      <c r="F37" s="74">
        <f t="shared" si="1"/>
        <v>0</v>
      </c>
      <c r="G37" s="74"/>
      <c r="H37" s="283"/>
    </row>
    <row r="38">
      <c r="A38" s="293" t="s">
        <v>105</v>
      </c>
      <c r="B38" s="129" t="s">
        <v>106</v>
      </c>
      <c r="C38" s="95"/>
      <c r="D38" s="95">
        <f>D39+D40</f>
        <v>0</v>
      </c>
      <c r="E38" s="95"/>
      <c r="F38" s="71">
        <f t="shared" si="1"/>
        <v>0</v>
      </c>
      <c r="G38" s="32"/>
      <c r="H38" s="114"/>
    </row>
    <row r="39" s="12" customFormat="1" ht="56.25">
      <c r="A39" s="85"/>
      <c r="B39" s="55" t="s">
        <v>317</v>
      </c>
      <c r="C39" s="95"/>
      <c r="D39" s="31"/>
      <c r="E39" s="31"/>
      <c r="F39" s="71">
        <f t="shared" si="1"/>
        <v>0</v>
      </c>
      <c r="G39" s="71"/>
      <c r="H39" s="114"/>
    </row>
    <row r="40" ht="32.25" customHeight="1">
      <c r="A40" s="85"/>
      <c r="B40" s="55" t="s">
        <v>108</v>
      </c>
      <c r="C40" s="95"/>
      <c r="D40" s="304"/>
      <c r="E40" s="95"/>
      <c r="F40" s="71">
        <f t="shared" si="1"/>
        <v>0</v>
      </c>
      <c r="G40" s="32"/>
      <c r="H40" s="114"/>
    </row>
    <row r="41" ht="45.75" customHeight="1">
      <c r="A41" s="85"/>
      <c r="B41" s="129" t="s">
        <v>109</v>
      </c>
      <c r="C41" s="116">
        <f>C8+C15+C20+C22+C27+C33+C36+C38</f>
        <v>271</v>
      </c>
      <c r="D41" s="116">
        <f>D8+D15+D20+D22+D27+D33+D36+D38</f>
        <v>285</v>
      </c>
      <c r="E41" s="95">
        <f>E8+E15+E20+E22+E27+E33+E36+E38</f>
        <v>0</v>
      </c>
      <c r="F41" s="71">
        <f>D41+E41</f>
        <v>285</v>
      </c>
      <c r="G41" s="118">
        <f>G36+G27+G15</f>
        <v>211</v>
      </c>
      <c r="H41" s="283">
        <f>G41/F41</f>
        <v>0.74035087719298243</v>
      </c>
    </row>
    <row r="42">
      <c r="A42" s="293" t="s">
        <v>110</v>
      </c>
      <c r="B42" s="129" t="s">
        <v>319</v>
      </c>
      <c r="C42" s="71">
        <v>26446</v>
      </c>
      <c r="D42" s="71">
        <v>26219</v>
      </c>
      <c r="E42" s="71">
        <f>E77-E41-E43</f>
        <v>0</v>
      </c>
      <c r="F42" s="71">
        <f>F77-F41-F43</f>
        <v>26219</v>
      </c>
      <c r="G42" s="71">
        <v>14981</v>
      </c>
      <c r="H42" s="283">
        <f>G42/F42</f>
        <v>0.571379533925779</v>
      </c>
    </row>
    <row r="43" ht="37.5">
      <c r="A43" s="293" t="s">
        <v>112</v>
      </c>
      <c r="B43" s="129" t="s">
        <v>113</v>
      </c>
      <c r="C43" s="95"/>
      <c r="D43" s="329">
        <v>351</v>
      </c>
      <c r="E43" s="339"/>
      <c r="F43" s="118">
        <f t="shared" si="1"/>
        <v>351</v>
      </c>
      <c r="G43" s="118">
        <v>351</v>
      </c>
      <c r="H43" s="283">
        <f>G43/F43</f>
        <v>1</v>
      </c>
    </row>
    <row r="44" ht="37.5">
      <c r="A44" s="293" t="s">
        <v>114</v>
      </c>
      <c r="B44" s="129" t="s">
        <v>115</v>
      </c>
      <c r="C44" s="95"/>
      <c r="D44" s="304"/>
      <c r="E44" s="304"/>
      <c r="F44" s="71">
        <f t="shared" si="1"/>
        <v>0</v>
      </c>
      <c r="G44" s="32"/>
      <c r="H44" s="283"/>
    </row>
    <row r="45">
      <c r="A45" s="85"/>
      <c r="B45" s="129" t="s">
        <v>116</v>
      </c>
      <c r="C45" s="102">
        <f>C42+C43+C44</f>
        <v>26446</v>
      </c>
      <c r="D45" s="102">
        <f>D42+D43+D44</f>
        <v>26570</v>
      </c>
      <c r="E45" s="102">
        <f>E42+E43+E44</f>
        <v>0</v>
      </c>
      <c r="F45" s="71">
        <f t="shared" si="1"/>
        <v>26570</v>
      </c>
      <c r="G45" s="102">
        <f>G42+G43+G44</f>
        <v>15332</v>
      </c>
      <c r="H45" s="283">
        <f>G45/F45</f>
        <v>0.57704177643959353</v>
      </c>
    </row>
    <row r="46">
      <c r="A46" s="85"/>
      <c r="B46" s="33" t="s">
        <v>119</v>
      </c>
      <c r="C46" s="102">
        <f>C41+C45</f>
        <v>26717</v>
      </c>
      <c r="D46" s="102">
        <f>D41+D45</f>
        <v>26855</v>
      </c>
      <c r="E46" s="102">
        <f>E41+E45</f>
        <v>0</v>
      </c>
      <c r="F46" s="71">
        <f t="shared" si="1"/>
        <v>26855</v>
      </c>
      <c r="G46" s="102">
        <f>G41+G45</f>
        <v>15543</v>
      </c>
      <c r="H46" s="283">
        <f>G46/F46</f>
        <v>0.57877490225283934</v>
      </c>
    </row>
    <row r="47" ht="14.25" customHeight="1">
      <c r="A47" s="296"/>
      <c r="B47" s="297"/>
      <c r="C47" s="298"/>
      <c r="D47" s="12"/>
      <c r="E47" s="12"/>
      <c r="F47" s="12"/>
      <c r="G47" s="32"/>
      <c r="H47" s="115"/>
    </row>
    <row r="48" ht="20.25" customHeight="1">
      <c r="C48" s="61" t="s">
        <v>62</v>
      </c>
      <c r="D48" s="61"/>
      <c r="E48" s="61"/>
      <c r="F48" s="61"/>
      <c r="G48" s="71"/>
      <c r="H48" s="71"/>
    </row>
    <row r="49" ht="75">
      <c r="A49" s="299"/>
      <c r="B49" s="299" t="s">
        <v>294</v>
      </c>
      <c r="C49" s="62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</row>
    <row r="50">
      <c r="A50" s="83" t="s">
        <v>70</v>
      </c>
      <c r="B50" s="300" t="s">
        <v>122</v>
      </c>
      <c r="C50" s="71">
        <f>C51+C52+C53+C56+C57</f>
        <v>26717</v>
      </c>
      <c r="D50" s="71">
        <f>D51+D52+D53+D56+D57</f>
        <v>23555</v>
      </c>
      <c r="E50" s="71">
        <f>E51+E52+E53+E56+E57</f>
        <v>0</v>
      </c>
      <c r="F50" s="71">
        <f>D50+E50</f>
        <v>23555</v>
      </c>
      <c r="G50" s="71">
        <f>G51+G52+G53+G56+G57</f>
        <v>12339</v>
      </c>
      <c r="H50" s="283">
        <f>G50/F50</f>
        <v>0.52383782636382936</v>
      </c>
    </row>
    <row r="51">
      <c r="A51" s="94"/>
      <c r="B51" s="301" t="s">
        <v>123</v>
      </c>
      <c r="C51" s="302">
        <v>11825</v>
      </c>
      <c r="D51" s="95">
        <v>11825</v>
      </c>
      <c r="E51" s="31"/>
      <c r="F51" s="74">
        <f t="shared" ref="F51:F80" si="2">D51+E51</f>
        <v>11825</v>
      </c>
      <c r="G51" s="74">
        <v>9084</v>
      </c>
      <c r="H51" s="114">
        <f>G51/F51</f>
        <v>0.76820295983086684</v>
      </c>
    </row>
    <row r="52" ht="37.5">
      <c r="A52" s="85"/>
      <c r="B52" s="53" t="s">
        <v>124</v>
      </c>
      <c r="C52" s="302">
        <v>1667</v>
      </c>
      <c r="D52" s="95">
        <v>1667</v>
      </c>
      <c r="E52" s="31"/>
      <c r="F52" s="74">
        <f t="shared" si="2"/>
        <v>1667</v>
      </c>
      <c r="G52" s="74">
        <v>1291</v>
      </c>
      <c r="H52" s="114">
        <f>G52/F52</f>
        <v>0.77444511097780444</v>
      </c>
    </row>
    <row r="53">
      <c r="A53" s="85"/>
      <c r="B53" s="53" t="s">
        <v>125</v>
      </c>
      <c r="C53" s="302">
        <v>13225</v>
      </c>
      <c r="D53" s="95">
        <v>9927</v>
      </c>
      <c r="E53" s="31"/>
      <c r="F53" s="74">
        <f t="shared" si="2"/>
        <v>9927</v>
      </c>
      <c r="G53" s="74">
        <v>1828</v>
      </c>
      <c r="H53" s="114">
        <f>G53/F53</f>
        <v>0.18414425304724488</v>
      </c>
    </row>
    <row r="54" ht="37.5">
      <c r="A54" s="85"/>
      <c r="B54" s="53" t="s">
        <v>328</v>
      </c>
      <c r="C54" s="95"/>
      <c r="D54" s="31"/>
      <c r="E54" s="31"/>
      <c r="F54" s="71">
        <f t="shared" si="2"/>
        <v>0</v>
      </c>
      <c r="G54" s="71"/>
      <c r="H54" s="115"/>
    </row>
    <row r="55">
      <c r="A55" s="85"/>
      <c r="B55" s="53" t="s">
        <v>127</v>
      </c>
      <c r="C55" s="95"/>
      <c r="D55" s="31"/>
      <c r="E55" s="31"/>
      <c r="F55" s="71">
        <f t="shared" si="2"/>
        <v>0</v>
      </c>
      <c r="G55" s="32"/>
      <c r="H55" s="115"/>
    </row>
    <row r="56">
      <c r="A56" s="85"/>
      <c r="B56" s="53" t="s">
        <v>128</v>
      </c>
      <c r="C56" s="95"/>
      <c r="D56" s="31"/>
      <c r="E56" s="31"/>
      <c r="F56" s="71">
        <f t="shared" si="2"/>
        <v>0</v>
      </c>
      <c r="G56" s="32"/>
      <c r="H56" s="115"/>
    </row>
    <row r="57">
      <c r="A57" s="85"/>
      <c r="B57" s="53" t="s">
        <v>129</v>
      </c>
      <c r="C57" s="95">
        <f>SUM(C58:C61)</f>
        <v>0</v>
      </c>
      <c r="D57" s="329">
        <v>136</v>
      </c>
      <c r="E57" s="31"/>
      <c r="F57" s="71">
        <v>136</v>
      </c>
      <c r="G57" s="71">
        <v>136</v>
      </c>
      <c r="H57" s="115"/>
    </row>
    <row r="58">
      <c r="A58" s="85"/>
      <c r="B58" s="53" t="s">
        <v>130</v>
      </c>
      <c r="C58" s="95"/>
      <c r="D58" s="31"/>
      <c r="E58" s="31"/>
      <c r="F58" s="71">
        <f t="shared" si="2"/>
        <v>0</v>
      </c>
      <c r="G58" s="32"/>
      <c r="H58" s="115"/>
    </row>
    <row r="59" ht="37.5">
      <c r="A59" s="85"/>
      <c r="B59" s="53" t="s">
        <v>131</v>
      </c>
      <c r="C59" s="95"/>
      <c r="D59" s="31"/>
      <c r="E59" s="31"/>
      <c r="F59" s="71">
        <f t="shared" si="2"/>
        <v>0</v>
      </c>
      <c r="G59" s="32"/>
      <c r="H59" s="115"/>
    </row>
    <row r="60" ht="37.5">
      <c r="A60" s="85"/>
      <c r="B60" s="53" t="s">
        <v>132</v>
      </c>
      <c r="C60" s="95"/>
      <c r="D60" s="31">
        <v>136</v>
      </c>
      <c r="E60" s="31"/>
      <c r="F60" s="74">
        <f t="shared" si="2"/>
        <v>136</v>
      </c>
      <c r="G60" s="74">
        <v>136</v>
      </c>
      <c r="H60" s="115"/>
    </row>
    <row r="61">
      <c r="A61" s="85"/>
      <c r="B61" s="303"/>
      <c r="C61" s="95"/>
      <c r="D61" s="31"/>
      <c r="E61" s="31"/>
      <c r="F61" s="71">
        <f t="shared" si="2"/>
        <v>0</v>
      </c>
      <c r="G61" s="32"/>
      <c r="H61" s="115"/>
    </row>
    <row r="62">
      <c r="A62" s="83" t="s">
        <v>78</v>
      </c>
      <c r="B62" s="300" t="s">
        <v>133</v>
      </c>
      <c r="C62" s="71">
        <f>C63+C66+C67+C70</f>
        <v>0</v>
      </c>
      <c r="D62" s="71">
        <f>D63+D66+D67+D70</f>
        <v>3300</v>
      </c>
      <c r="E62" s="71">
        <f>E63+E66+E67+E70</f>
        <v>0</v>
      </c>
      <c r="F62" s="71">
        <f>F63+F66+F67+F70</f>
        <v>3300</v>
      </c>
      <c r="G62" s="71">
        <f>G63+G66+G67+G70</f>
        <v>2118</v>
      </c>
      <c r="H62" s="283">
        <f>G62/F62</f>
        <v>0.64181818181818184</v>
      </c>
    </row>
    <row r="63">
      <c r="A63" s="94"/>
      <c r="B63" s="54" t="s">
        <v>45</v>
      </c>
      <c r="C63" s="95"/>
      <c r="D63" s="31">
        <v>3300</v>
      </c>
      <c r="E63" s="74"/>
      <c r="F63" s="74">
        <f t="shared" si="2"/>
        <v>3300</v>
      </c>
      <c r="G63" s="74">
        <v>2118</v>
      </c>
      <c r="H63" s="114">
        <f>G63/F63</f>
        <v>0.64181818181818184</v>
      </c>
    </row>
    <row r="64" ht="37.5">
      <c r="A64" s="94"/>
      <c r="B64" s="53" t="s">
        <v>295</v>
      </c>
      <c r="C64" s="95"/>
      <c r="D64" s="31"/>
      <c r="E64" s="31"/>
      <c r="F64" s="71">
        <f t="shared" si="2"/>
        <v>0</v>
      </c>
      <c r="G64" s="32"/>
      <c r="H64" s="114"/>
    </row>
    <row r="65" ht="37.5">
      <c r="A65" s="94"/>
      <c r="B65" s="53" t="s">
        <v>296</v>
      </c>
      <c r="C65" s="95"/>
      <c r="D65" s="31"/>
      <c r="E65" s="31"/>
      <c r="F65" s="71">
        <f t="shared" si="2"/>
        <v>0</v>
      </c>
      <c r="G65" s="32"/>
      <c r="H65" s="114"/>
    </row>
    <row r="66">
      <c r="A66" s="85"/>
      <c r="B66" s="53" t="s">
        <v>136</v>
      </c>
      <c r="C66" s="95"/>
      <c r="D66" s="31"/>
      <c r="E66" s="31"/>
      <c r="F66" s="71">
        <f t="shared" si="2"/>
        <v>0</v>
      </c>
      <c r="G66" s="71"/>
      <c r="H66" s="114"/>
    </row>
    <row r="67">
      <c r="A67" s="85"/>
      <c r="B67" s="53" t="s">
        <v>158</v>
      </c>
      <c r="C67" s="95"/>
      <c r="D67" s="31"/>
      <c r="E67" s="31"/>
      <c r="F67" s="71">
        <f t="shared" si="2"/>
        <v>0</v>
      </c>
      <c r="G67" s="32"/>
      <c r="H67" s="114"/>
    </row>
    <row r="68" ht="37.5">
      <c r="A68" s="85"/>
      <c r="B68" s="53" t="s">
        <v>138</v>
      </c>
      <c r="C68" s="95"/>
      <c r="D68" s="31"/>
      <c r="E68" s="31"/>
      <c r="F68" s="71">
        <f t="shared" si="2"/>
        <v>0</v>
      </c>
      <c r="G68" s="32"/>
      <c r="H68" s="114"/>
    </row>
    <row r="69" ht="37.5">
      <c r="A69" s="85"/>
      <c r="B69" s="53" t="s">
        <v>139</v>
      </c>
      <c r="C69" s="95"/>
      <c r="D69" s="31"/>
      <c r="E69" s="31"/>
      <c r="F69" s="71">
        <f t="shared" si="2"/>
        <v>0</v>
      </c>
      <c r="G69" s="71"/>
      <c r="H69" s="114"/>
    </row>
    <row r="70">
      <c r="A70" s="85"/>
      <c r="B70" s="53" t="s">
        <v>22</v>
      </c>
      <c r="C70" s="95"/>
      <c r="D70" s="31"/>
      <c r="E70" s="31"/>
      <c r="F70" s="71">
        <f t="shared" si="2"/>
        <v>0</v>
      </c>
      <c r="G70" s="32"/>
      <c r="H70" s="114"/>
    </row>
    <row r="71">
      <c r="A71" s="15"/>
      <c r="B71" s="142"/>
      <c r="C71" s="2"/>
      <c r="D71" s="31"/>
      <c r="E71" s="31"/>
      <c r="F71" s="71">
        <f t="shared" si="2"/>
        <v>0</v>
      </c>
      <c r="G71" s="32"/>
      <c r="H71" s="114"/>
    </row>
    <row r="72" ht="19.5">
      <c r="A72" s="83"/>
      <c r="B72" s="308" t="s">
        <v>140</v>
      </c>
      <c r="C72" s="71">
        <f>C50+C62</f>
        <v>26717</v>
      </c>
      <c r="D72" s="71">
        <f>D50+D62</f>
        <v>26855</v>
      </c>
      <c r="E72" s="71">
        <f>E50+E62</f>
        <v>0</v>
      </c>
      <c r="F72" s="71">
        <f t="shared" si="2"/>
        <v>26855</v>
      </c>
      <c r="G72" s="71">
        <f>G51+G52+G53+G62+G57</f>
        <v>14457</v>
      </c>
      <c r="H72" s="283">
        <f>G72/F72</f>
        <v>0.53833550549245945</v>
      </c>
    </row>
    <row r="73" ht="19.5">
      <c r="A73" s="83"/>
      <c r="B73" s="308"/>
      <c r="C73" s="309"/>
      <c r="D73" s="31"/>
      <c r="E73" s="31"/>
      <c r="F73" s="71">
        <f t="shared" si="2"/>
        <v>0</v>
      </c>
      <c r="G73" s="32"/>
      <c r="H73" s="114"/>
    </row>
    <row r="74">
      <c r="A74" s="83" t="s">
        <v>84</v>
      </c>
      <c r="B74" s="300" t="s">
        <v>18</v>
      </c>
      <c r="C74" s="71">
        <f>C75+C76</f>
        <v>0</v>
      </c>
      <c r="D74" s="71">
        <f>D75+D76</f>
        <v>0</v>
      </c>
      <c r="E74" s="71">
        <f>E75+E76</f>
        <v>0</v>
      </c>
      <c r="F74" s="71">
        <f t="shared" si="2"/>
        <v>0</v>
      </c>
      <c r="G74" s="32"/>
      <c r="H74" s="114"/>
    </row>
    <row r="75">
      <c r="A75" s="94"/>
      <c r="B75" s="301" t="s">
        <v>320</v>
      </c>
      <c r="C75" s="71"/>
      <c r="D75" s="31"/>
      <c r="E75" s="31"/>
      <c r="F75" s="71">
        <f t="shared" si="2"/>
        <v>0</v>
      </c>
      <c r="G75" s="71"/>
      <c r="H75" s="114"/>
    </row>
    <row r="76" ht="37.5">
      <c r="A76" s="85"/>
      <c r="B76" s="301" t="s">
        <v>118</v>
      </c>
      <c r="C76" s="102"/>
      <c r="D76" s="31"/>
      <c r="E76" s="31"/>
      <c r="F76" s="71">
        <f t="shared" si="2"/>
        <v>0</v>
      </c>
      <c r="G76" s="32"/>
      <c r="H76" s="114"/>
    </row>
    <row r="77">
      <c r="A77" s="103"/>
      <c r="B77" s="141" t="s">
        <v>142</v>
      </c>
      <c r="C77" s="71">
        <f>C50+C62+C74</f>
        <v>26717</v>
      </c>
      <c r="D77" s="71">
        <f>D50+D62+D74</f>
        <v>26855</v>
      </c>
      <c r="E77" s="71">
        <f>E50+E62+E74</f>
        <v>0</v>
      </c>
      <c r="F77" s="71">
        <f t="shared" si="2"/>
        <v>26855</v>
      </c>
      <c r="G77" s="71">
        <f>G72+G74</f>
        <v>14457</v>
      </c>
      <c r="H77" s="283">
        <f>G77/F77</f>
        <v>0.53833550549245945</v>
      </c>
    </row>
    <row r="78">
      <c r="B78" s="307"/>
      <c r="C78" s="31"/>
      <c r="D78" s="31"/>
      <c r="E78" s="31"/>
      <c r="F78" s="71">
        <f t="shared" si="2"/>
        <v>0</v>
      </c>
      <c r="G78" s="71"/>
      <c r="H78" s="114"/>
    </row>
    <row r="79">
      <c r="A79" s="109"/>
      <c r="B79" s="110" t="s">
        <v>144</v>
      </c>
      <c r="C79" s="310">
        <v>3</v>
      </c>
      <c r="D79" s="310">
        <v>3</v>
      </c>
      <c r="E79" s="31"/>
      <c r="F79" s="310">
        <f t="shared" si="2"/>
        <v>3</v>
      </c>
      <c r="G79" s="310">
        <v>3</v>
      </c>
      <c r="H79" s="114"/>
    </row>
    <row r="80">
      <c r="A80" s="109"/>
      <c r="B80" s="110" t="s">
        <v>145</v>
      </c>
      <c r="C80" s="310">
        <v>0</v>
      </c>
      <c r="D80" s="310">
        <v>0</v>
      </c>
      <c r="E80" s="31"/>
      <c r="F80" s="310">
        <f t="shared" si="2"/>
        <v>0</v>
      </c>
      <c r="G80" s="310">
        <v>0</v>
      </c>
      <c r="H80" s="115"/>
    </row>
    <row r="83">
      <c r="B83" s="307" t="s">
        <v>299</v>
      </c>
      <c r="C83" s="106" t="s">
        <v>59</v>
      </c>
    </row>
    <row r="84">
      <c r="A84" s="106" t="s">
        <v>300</v>
      </c>
      <c r="B84" s="307"/>
    </row>
    <row r="85">
      <c r="A85" s="340">
        <f>C79</f>
        <v>3</v>
      </c>
      <c r="B85" s="106" t="s">
        <v>331</v>
      </c>
      <c r="C85" s="106">
        <f>A85*6*12</f>
        <v>216</v>
      </c>
    </row>
    <row r="86">
      <c r="B86" s="106" t="s">
        <v>343</v>
      </c>
      <c r="C86" s="333">
        <f>C85*0.28</f>
        <v>60.480000000000004</v>
      </c>
    </row>
    <row r="88">
      <c r="B88" s="107" t="s">
        <v>323</v>
      </c>
      <c r="C88" s="331">
        <f>SUM(C85:C87)</f>
        <v>276.48000000000002</v>
      </c>
    </row>
  </sheetData>
  <sheetProtection selectLockedCells="1" selectUnlockedCells="1"/>
  <mergeCells count="2">
    <mergeCell ref="C6:F6"/>
    <mergeCell ref="C48:F48"/>
  </mergeCells>
  <pageMargins left="0.75" right="0.75" top="1" bottom="1" header="0.5118055" footer="0.5118055"/>
  <pageSetup r:id="rId1" paperSize="9" orientation="portrait" horizontalDpi="300" verticalDpi="300" scale="43"/>
  <headerFooter alignWithMargins="0"/>
  <rowBreaks count="1" manualBreakCount="1">
    <brk id="47" man="1" max="8"/>
  </rowBreaks>
</worksheet>
</file>

<file path=xl/worksheets/sheet19.xml><?xml version="1.0" encoding="utf-8"?>
<worksheet xmlns:r="http://schemas.openxmlformats.org/officeDocument/2006/relationships" xmlns="http://schemas.openxmlformats.org/spreadsheetml/2006/main">
  <sheetViews>
    <sheetView view="pageBreakPreview" zoomScale="60" zoomScaleNormal="73" workbookViewId="0" topLeftCell="A46">
      <selection activeCell="E54" sqref="E54"/>
    </sheetView>
  </sheetViews>
  <sheetFormatPr defaultColWidth="9.140625" defaultRowHeight="18.75"/>
  <cols>
    <col min="1" max="1" width="11.42578" style="106" customWidth="1"/>
    <col min="2" max="2" width="61.71094" style="106" customWidth="1"/>
    <col min="3" max="3" width="21.42578" style="106" customWidth="1"/>
    <col min="4" max="5" width="23.28516" style="106" customWidth="1"/>
    <col min="6" max="6" width="19.57031" style="106" customWidth="1"/>
    <col min="7" max="7" width="13.85547" style="106" customWidth="1"/>
    <col min="8" max="8" width="25.42578" style="106" bestFit="1" customWidth="1"/>
    <col min="9" max="16384" width="9.140625" style="106"/>
  </cols>
  <sheetData>
    <row r="1" s="9" customFormat="1" ht="21" customHeight="1">
      <c r="B1" s="319"/>
      <c r="C1" s="275" t="s">
        <v>347</v>
      </c>
    </row>
    <row r="2" s="10" customFormat="1" ht="25.5" customHeight="1">
      <c r="A2" s="276"/>
      <c r="B2" s="277" t="s">
        <v>325</v>
      </c>
      <c r="C2" s="320" t="s">
        <v>348</v>
      </c>
    </row>
    <row r="3" s="10" customFormat="1">
      <c r="A3" s="279"/>
      <c r="B3" s="277" t="s">
        <v>55</v>
      </c>
      <c r="C3" s="321"/>
    </row>
    <row r="4" s="10" customFormat="1" ht="15.95" customHeight="1">
      <c r="C4" s="146" t="s">
        <v>175</v>
      </c>
      <c r="D4" s="12"/>
      <c r="E4" s="12"/>
      <c r="F4" s="12"/>
      <c r="G4" s="11"/>
      <c r="H4" s="11"/>
    </row>
    <row r="5" ht="37.5">
      <c r="A5" s="276"/>
      <c r="B5" s="281" t="s">
        <v>287</v>
      </c>
      <c r="C5" s="281" t="s">
        <v>288</v>
      </c>
      <c r="D5" s="12"/>
      <c r="E5" s="12"/>
      <c r="F5" s="12"/>
      <c r="G5" s="12"/>
      <c r="H5" s="12"/>
    </row>
    <row r="6" s="11" customFormat="1" ht="19.7" customHeight="1">
      <c r="A6" s="276"/>
      <c r="B6" s="276"/>
      <c r="C6" s="61" t="s">
        <v>62</v>
      </c>
      <c r="D6" s="61"/>
      <c r="E6" s="61"/>
      <c r="F6" s="61"/>
      <c r="G6" s="71"/>
      <c r="H6" s="71"/>
    </row>
    <row r="7" s="11" customFormat="1" ht="76.5" customHeight="1">
      <c r="A7" s="282"/>
      <c r="B7" s="282" t="s">
        <v>289</v>
      </c>
      <c r="C7" s="62" t="s">
        <v>64</v>
      </c>
      <c r="D7" s="63" t="s">
        <v>65</v>
      </c>
      <c r="E7" s="63" t="s">
        <v>66</v>
      </c>
      <c r="F7" s="63" t="s">
        <v>67</v>
      </c>
      <c r="G7" s="64" t="s">
        <v>68</v>
      </c>
      <c r="H7" s="63" t="s">
        <v>69</v>
      </c>
    </row>
    <row r="8" s="12" customFormat="1">
      <c r="A8" s="276" t="s">
        <v>70</v>
      </c>
      <c r="B8" s="33" t="s">
        <v>71</v>
      </c>
      <c r="C8" s="71">
        <f>C9+C10+C11+C12+C13+C14</f>
        <v>0</v>
      </c>
      <c r="D8" s="71">
        <f>D9+D10+D11+D12+D13+D14</f>
        <v>0</v>
      </c>
      <c r="E8" s="71">
        <f>E9+E10+E11+E12+E13+E14</f>
        <v>0</v>
      </c>
      <c r="F8" s="71">
        <f t="shared" ref="F8:F26" si="0">C8+D8+E8</f>
        <v>0</v>
      </c>
      <c r="G8" s="71"/>
      <c r="H8" s="71"/>
    </row>
    <row r="9" s="12" customFormat="1" ht="37.5">
      <c r="A9" s="69"/>
      <c r="B9" s="31" t="s">
        <v>72</v>
      </c>
      <c r="C9" s="71"/>
      <c r="D9" s="31"/>
      <c r="E9" s="31"/>
      <c r="F9" s="71">
        <f t="shared" si="0"/>
        <v>0</v>
      </c>
      <c r="G9" s="71"/>
      <c r="H9" s="71"/>
    </row>
    <row r="10" s="12" customFormat="1" ht="37.5">
      <c r="A10" s="78"/>
      <c r="B10" s="31" t="s">
        <v>73</v>
      </c>
      <c r="C10" s="95"/>
      <c r="D10" s="31"/>
      <c r="E10" s="31"/>
      <c r="F10" s="71">
        <f t="shared" si="0"/>
        <v>0</v>
      </c>
      <c r="G10" s="32"/>
      <c r="H10" s="32"/>
    </row>
    <row r="11" s="12" customFormat="1" ht="37.5">
      <c r="A11" s="78"/>
      <c r="B11" s="31" t="s">
        <v>74</v>
      </c>
      <c r="C11" s="95"/>
      <c r="D11" s="304"/>
      <c r="E11" s="304"/>
      <c r="F11" s="71">
        <f t="shared" si="0"/>
        <v>0</v>
      </c>
      <c r="G11" s="32"/>
      <c r="H11" s="32"/>
    </row>
    <row r="12" s="12" customFormat="1" ht="37.5">
      <c r="A12" s="78"/>
      <c r="B12" s="31" t="s">
        <v>75</v>
      </c>
      <c r="C12" s="95"/>
      <c r="D12" s="31"/>
      <c r="E12" s="31"/>
      <c r="F12" s="71">
        <f t="shared" si="0"/>
        <v>0</v>
      </c>
      <c r="G12" s="71"/>
      <c r="H12" s="71"/>
    </row>
    <row r="13" s="12" customFormat="1">
      <c r="A13" s="78"/>
      <c r="B13" s="31" t="s">
        <v>147</v>
      </c>
      <c r="C13" s="95"/>
      <c r="D13" s="31"/>
      <c r="E13" s="31"/>
      <c r="F13" s="71">
        <f t="shared" si="0"/>
        <v>0</v>
      </c>
      <c r="G13" s="32"/>
      <c r="H13" s="32"/>
    </row>
    <row r="14" s="12" customFormat="1">
      <c r="A14" s="78"/>
      <c r="B14" s="31" t="s">
        <v>77</v>
      </c>
      <c r="C14" s="95"/>
      <c r="D14" s="31"/>
      <c r="E14" s="31"/>
      <c r="F14" s="71">
        <f t="shared" si="0"/>
        <v>0</v>
      </c>
      <c r="G14" s="32"/>
      <c r="H14" s="32"/>
    </row>
    <row r="15" ht="37.5">
      <c r="A15" s="78" t="s">
        <v>78</v>
      </c>
      <c r="B15" s="33" t="s">
        <v>79</v>
      </c>
      <c r="C15" s="95">
        <f>C16+C17+C18+C19</f>
        <v>0</v>
      </c>
      <c r="D15" s="95">
        <f>D16+D17+D18+D19</f>
        <v>0</v>
      </c>
      <c r="E15" s="95">
        <f>E16+E17+E18+E19</f>
        <v>0</v>
      </c>
      <c r="F15" s="71">
        <f t="shared" si="0"/>
        <v>0</v>
      </c>
      <c r="G15" s="71"/>
      <c r="H15" s="71"/>
    </row>
    <row r="16" ht="37.5">
      <c r="A16" s="69"/>
      <c r="B16" s="31" t="s">
        <v>80</v>
      </c>
      <c r="C16" s="71"/>
      <c r="D16" s="304"/>
      <c r="E16" s="304"/>
      <c r="F16" s="71">
        <f t="shared" si="0"/>
        <v>0</v>
      </c>
      <c r="G16" s="32"/>
      <c r="H16" s="32"/>
    </row>
    <row r="17" s="12" customFormat="1" ht="37.5">
      <c r="A17" s="78"/>
      <c r="B17" s="31" t="s">
        <v>81</v>
      </c>
      <c r="C17" s="95"/>
      <c r="D17" s="304"/>
      <c r="E17" s="304"/>
      <c r="F17" s="71">
        <f t="shared" si="0"/>
        <v>0</v>
      </c>
      <c r="G17" s="32"/>
      <c r="H17" s="32"/>
    </row>
    <row r="18" ht="37.5">
      <c r="A18" s="78"/>
      <c r="B18" s="70" t="s">
        <v>82</v>
      </c>
      <c r="C18" s="95"/>
      <c r="D18" s="304"/>
      <c r="E18" s="304"/>
      <c r="F18" s="71">
        <f t="shared" si="0"/>
        <v>0</v>
      </c>
      <c r="G18" s="71"/>
      <c r="H18" s="71"/>
    </row>
    <row r="19" ht="37.5">
      <c r="A19" s="78"/>
      <c r="B19" s="31" t="s">
        <v>83</v>
      </c>
      <c r="C19" s="95"/>
      <c r="D19" s="304"/>
      <c r="E19" s="304"/>
      <c r="F19" s="71">
        <f t="shared" si="0"/>
        <v>0</v>
      </c>
      <c r="G19" s="32"/>
      <c r="H19" s="32"/>
    </row>
    <row r="20" ht="37.5">
      <c r="A20" s="78" t="s">
        <v>84</v>
      </c>
      <c r="B20" s="129" t="s">
        <v>85</v>
      </c>
      <c r="C20" s="95">
        <f>C21</f>
        <v>0</v>
      </c>
      <c r="D20" s="95">
        <f>D21</f>
        <v>0</v>
      </c>
      <c r="E20" s="95">
        <f>E21</f>
        <v>0</v>
      </c>
      <c r="F20" s="71">
        <f t="shared" si="0"/>
        <v>0</v>
      </c>
      <c r="G20" s="32"/>
      <c r="H20" s="32"/>
    </row>
    <row r="21" ht="37.5">
      <c r="A21" s="78"/>
      <c r="B21" s="286" t="s">
        <v>315</v>
      </c>
      <c r="C21" s="95"/>
      <c r="D21" s="31"/>
      <c r="E21" s="31"/>
      <c r="F21" s="71">
        <f t="shared" si="0"/>
        <v>0</v>
      </c>
      <c r="G21" s="71"/>
      <c r="H21" s="71"/>
    </row>
    <row r="22">
      <c r="A22" s="73" t="s">
        <v>87</v>
      </c>
      <c r="B22" s="129" t="s">
        <v>88</v>
      </c>
      <c r="C22" s="95">
        <f>C23+C24+C25+C26</f>
        <v>0</v>
      </c>
      <c r="D22" s="95">
        <f>D23+D24+D25+D26</f>
        <v>0</v>
      </c>
      <c r="E22" s="95">
        <f>E23+E24+E25+E26</f>
        <v>0</v>
      </c>
      <c r="F22" s="71">
        <f t="shared" si="0"/>
        <v>0</v>
      </c>
      <c r="G22" s="32"/>
      <c r="H22" s="32"/>
    </row>
    <row r="23" s="12" customFormat="1" ht="37.5">
      <c r="A23" s="78"/>
      <c r="B23" s="55" t="s">
        <v>89</v>
      </c>
      <c r="C23" s="95"/>
      <c r="D23" s="304"/>
      <c r="E23" s="304"/>
      <c r="F23" s="71">
        <f t="shared" si="0"/>
        <v>0</v>
      </c>
      <c r="G23" s="32"/>
      <c r="H23" s="32"/>
    </row>
    <row r="24" s="12" customFormat="1">
      <c r="A24" s="80"/>
      <c r="B24" s="55" t="s">
        <v>90</v>
      </c>
      <c r="C24" s="95"/>
      <c r="D24" s="31"/>
      <c r="E24" s="31"/>
      <c r="F24" s="71">
        <f t="shared" si="0"/>
        <v>0</v>
      </c>
      <c r="G24" s="71"/>
      <c r="H24" s="71"/>
    </row>
    <row r="25" s="12" customFormat="1">
      <c r="A25" s="78"/>
      <c r="B25" s="55" t="s">
        <v>91</v>
      </c>
      <c r="C25" s="102"/>
      <c r="D25" s="31"/>
      <c r="E25" s="31"/>
      <c r="F25" s="71">
        <f t="shared" si="0"/>
        <v>0</v>
      </c>
      <c r="G25" s="32"/>
      <c r="H25" s="32"/>
    </row>
    <row r="26" s="12" customFormat="1" ht="93.75">
      <c r="A26" s="69"/>
      <c r="B26" s="55" t="s">
        <v>92</v>
      </c>
      <c r="C26" s="71"/>
      <c r="D26" s="31"/>
      <c r="E26" s="31"/>
      <c r="F26" s="71">
        <f t="shared" si="0"/>
        <v>0</v>
      </c>
      <c r="G26" s="32"/>
      <c r="H26" s="32"/>
    </row>
    <row r="27">
      <c r="A27" s="73" t="s">
        <v>93</v>
      </c>
      <c r="B27" s="290" t="s">
        <v>94</v>
      </c>
      <c r="C27" s="102">
        <f>C28+C29+C30+C31+C32</f>
        <v>8700</v>
      </c>
      <c r="D27" s="102">
        <f>D28+D29+D30+D31+D32</f>
        <v>8700</v>
      </c>
      <c r="E27" s="102">
        <f>E28+E29+E30+E31+E32</f>
        <v>0</v>
      </c>
      <c r="F27" s="71">
        <f>D27+E27</f>
        <v>8700</v>
      </c>
      <c r="G27" s="102">
        <f>G28+G29+G30+G31+G32</f>
        <v>5309</v>
      </c>
      <c r="H27" s="283">
        <f>G27/F27</f>
        <v>0.61022988505747122</v>
      </c>
    </row>
    <row r="28" ht="56.25">
      <c r="A28" s="78"/>
      <c r="B28" s="31" t="s">
        <v>95</v>
      </c>
      <c r="C28" s="95">
        <v>8700</v>
      </c>
      <c r="D28" s="95">
        <v>8700</v>
      </c>
      <c r="E28" s="304"/>
      <c r="F28" s="74">
        <f t="shared" ref="F28:F46" si="1">D28+E28</f>
        <v>8700</v>
      </c>
      <c r="G28" s="32">
        <v>5309</v>
      </c>
      <c r="H28" s="114">
        <f>G28/F28</f>
        <v>0.61022988505747122</v>
      </c>
    </row>
    <row r="29">
      <c r="A29" s="78"/>
      <c r="B29" s="31" t="s">
        <v>96</v>
      </c>
      <c r="C29" s="95"/>
      <c r="D29" s="95"/>
      <c r="E29" s="304"/>
      <c r="F29" s="71">
        <f t="shared" si="1"/>
        <v>0</v>
      </c>
      <c r="G29" s="32"/>
      <c r="H29" s="115"/>
    </row>
    <row r="30">
      <c r="A30" s="78"/>
      <c r="B30" s="31" t="s">
        <v>97</v>
      </c>
      <c r="C30" s="95"/>
      <c r="D30" s="304"/>
      <c r="E30" s="304"/>
      <c r="F30" s="71">
        <f t="shared" si="1"/>
        <v>0</v>
      </c>
      <c r="G30" s="71"/>
      <c r="H30" s="115"/>
    </row>
    <row r="31" s="11" customFormat="1">
      <c r="A31" s="78"/>
      <c r="B31" s="31" t="s">
        <v>98</v>
      </c>
      <c r="C31" s="95"/>
      <c r="D31" s="304"/>
      <c r="E31" s="304"/>
      <c r="F31" s="71">
        <f t="shared" si="1"/>
        <v>0</v>
      </c>
      <c r="G31" s="32"/>
      <c r="H31" s="115"/>
    </row>
    <row r="32" s="12" customFormat="1">
      <c r="A32" s="78"/>
      <c r="B32" s="31" t="s">
        <v>12</v>
      </c>
      <c r="C32" s="95"/>
      <c r="D32" s="304"/>
      <c r="E32" s="304"/>
      <c r="F32" s="71">
        <f t="shared" si="1"/>
        <v>0</v>
      </c>
      <c r="G32" s="32"/>
      <c r="H32" s="115"/>
    </row>
    <row r="33">
      <c r="A33" s="73" t="s">
        <v>99</v>
      </c>
      <c r="B33" s="129" t="s">
        <v>100</v>
      </c>
      <c r="C33" s="95">
        <f>C34+C35</f>
        <v>0</v>
      </c>
      <c r="D33" s="95">
        <f>D34+D35</f>
        <v>0</v>
      </c>
      <c r="E33" s="95">
        <f>E34+E35</f>
        <v>0</v>
      </c>
      <c r="F33" s="71">
        <f t="shared" si="1"/>
        <v>0</v>
      </c>
      <c r="G33" s="71"/>
      <c r="H33" s="115"/>
    </row>
    <row r="34">
      <c r="A34" s="80"/>
      <c r="B34" s="31" t="s">
        <v>101</v>
      </c>
      <c r="C34" s="95"/>
      <c r="D34" s="31"/>
      <c r="E34" s="31"/>
      <c r="F34" s="71">
        <f t="shared" si="1"/>
        <v>0</v>
      </c>
      <c r="G34" s="32"/>
      <c r="H34" s="115"/>
    </row>
    <row r="35">
      <c r="A35" s="83"/>
      <c r="B35" s="31" t="s">
        <v>316</v>
      </c>
      <c r="C35" s="71"/>
      <c r="D35" s="304"/>
      <c r="E35" s="304"/>
      <c r="F35" s="71">
        <f t="shared" si="1"/>
        <v>0</v>
      </c>
      <c r="G35" s="32"/>
      <c r="H35" s="115"/>
    </row>
    <row r="36">
      <c r="A36" s="293" t="s">
        <v>102</v>
      </c>
      <c r="B36" s="129" t="s">
        <v>103</v>
      </c>
      <c r="C36" s="32">
        <f>C37</f>
        <v>0</v>
      </c>
      <c r="D36" s="32">
        <f>D37</f>
        <v>0</v>
      </c>
      <c r="E36" s="32">
        <f>E37</f>
        <v>0</v>
      </c>
      <c r="F36" s="71">
        <f t="shared" si="1"/>
        <v>0</v>
      </c>
      <c r="G36" s="71"/>
      <c r="H36" s="115"/>
    </row>
    <row r="37">
      <c r="A37" s="85"/>
      <c r="B37" s="31" t="s">
        <v>13</v>
      </c>
      <c r="C37" s="95"/>
      <c r="D37" s="31"/>
      <c r="E37" s="31"/>
      <c r="F37" s="71">
        <f t="shared" si="1"/>
        <v>0</v>
      </c>
      <c r="G37" s="32"/>
      <c r="H37" s="115"/>
    </row>
    <row r="38">
      <c r="A38" s="293" t="s">
        <v>105</v>
      </c>
      <c r="B38" s="129" t="s">
        <v>106</v>
      </c>
      <c r="C38" s="95">
        <f>C39+C40</f>
        <v>0</v>
      </c>
      <c r="D38" s="95">
        <f>D39+D40</f>
        <v>0</v>
      </c>
      <c r="E38" s="95">
        <f>E39+E40</f>
        <v>0</v>
      </c>
      <c r="F38" s="71">
        <f t="shared" si="1"/>
        <v>0</v>
      </c>
      <c r="G38" s="32"/>
      <c r="H38" s="115"/>
    </row>
    <row r="39" s="12" customFormat="1" ht="56.25">
      <c r="A39" s="85"/>
      <c r="B39" s="55" t="s">
        <v>317</v>
      </c>
      <c r="C39" s="95"/>
      <c r="D39" s="31"/>
      <c r="E39" s="31"/>
      <c r="F39" s="71">
        <f t="shared" si="1"/>
        <v>0</v>
      </c>
      <c r="G39" s="71"/>
      <c r="H39" s="115"/>
    </row>
    <row r="40">
      <c r="A40" s="85"/>
      <c r="B40" s="55" t="s">
        <v>318</v>
      </c>
      <c r="C40" s="95"/>
      <c r="D40" s="304"/>
      <c r="E40" s="304"/>
      <c r="F40" s="71">
        <f t="shared" si="1"/>
        <v>0</v>
      </c>
      <c r="G40" s="32"/>
      <c r="H40" s="115"/>
    </row>
    <row r="41" ht="41.85" customHeight="1">
      <c r="A41" s="85"/>
      <c r="B41" s="129" t="s">
        <v>109</v>
      </c>
      <c r="C41" s="102">
        <f>C8+C15+C20+C22+C27+C33+C36+C38</f>
        <v>8700</v>
      </c>
      <c r="D41" s="102">
        <f>D8+D15+D20+D22+D27+D33+D36+D38</f>
        <v>8700</v>
      </c>
      <c r="E41" s="102">
        <f>E8+E15+E20+E22+E27+E33+E36+E38</f>
        <v>0</v>
      </c>
      <c r="F41" s="71">
        <f t="shared" si="1"/>
        <v>8700</v>
      </c>
      <c r="G41" s="102">
        <f>G8+G15+G20+G22+G27+G33+G36+G38</f>
        <v>5309</v>
      </c>
      <c r="H41" s="283">
        <f>G41/F41</f>
        <v>0.61022988505747122</v>
      </c>
    </row>
    <row r="42">
      <c r="A42" s="293" t="s">
        <v>110</v>
      </c>
      <c r="B42" s="129" t="s">
        <v>319</v>
      </c>
      <c r="C42" s="71">
        <v>136675</v>
      </c>
      <c r="D42" s="71">
        <v>131507</v>
      </c>
      <c r="E42" s="71">
        <f>E77-E41</f>
        <v>-88</v>
      </c>
      <c r="F42" s="71">
        <f t="shared" si="1"/>
        <v>131419</v>
      </c>
      <c r="G42" s="71">
        <v>85762</v>
      </c>
      <c r="H42" s="283">
        <f>G42/F42</f>
        <v>0.65258448169594963</v>
      </c>
    </row>
    <row r="43" ht="37.5">
      <c r="A43" s="293" t="s">
        <v>112</v>
      </c>
      <c r="B43" s="129" t="s">
        <v>113</v>
      </c>
      <c r="C43" s="95"/>
      <c r="D43" s="329">
        <v>3538</v>
      </c>
      <c r="E43" s="339"/>
      <c r="F43" s="118">
        <f t="shared" si="1"/>
        <v>3538</v>
      </c>
      <c r="G43" s="118">
        <v>3538</v>
      </c>
      <c r="H43" s="283">
        <f>G43/F43</f>
        <v>1</v>
      </c>
    </row>
    <row r="44" ht="37.5">
      <c r="A44" s="293" t="s">
        <v>114</v>
      </c>
      <c r="B44" s="129" t="s">
        <v>115</v>
      </c>
      <c r="C44" s="95"/>
      <c r="D44" s="304"/>
      <c r="E44" s="304"/>
      <c r="F44" s="71">
        <f t="shared" si="1"/>
        <v>0</v>
      </c>
      <c r="G44" s="32"/>
      <c r="H44" s="114"/>
    </row>
    <row r="45">
      <c r="A45" s="85"/>
      <c r="B45" s="129" t="s">
        <v>116</v>
      </c>
      <c r="C45" s="102">
        <f>C42+C43+C44</f>
        <v>136675</v>
      </c>
      <c r="D45" s="102">
        <f>D42+D43+D44</f>
        <v>135045</v>
      </c>
      <c r="E45" s="102">
        <f>E42+E43+E44</f>
        <v>-88</v>
      </c>
      <c r="F45" s="71">
        <f t="shared" si="1"/>
        <v>134957</v>
      </c>
      <c r="G45" s="102">
        <f>G42+G43+G44</f>
        <v>89300</v>
      </c>
      <c r="H45" s="283">
        <f>G45/F45</f>
        <v>0.66169224271434601</v>
      </c>
    </row>
    <row r="46" ht="15" customHeight="1">
      <c r="A46" s="85"/>
      <c r="B46" s="33" t="s">
        <v>119</v>
      </c>
      <c r="C46" s="102">
        <f>C41+C45</f>
        <v>145375</v>
      </c>
      <c r="D46" s="102">
        <f>D41+D45</f>
        <v>143745</v>
      </c>
      <c r="E46" s="102">
        <f>E41+E45</f>
        <v>-88</v>
      </c>
      <c r="F46" s="71">
        <f t="shared" si="1"/>
        <v>143657</v>
      </c>
      <c r="G46" s="102">
        <f>G41+G45</f>
        <v>94609</v>
      </c>
      <c r="H46" s="283">
        <f>G46/F46</f>
        <v>0.65857563501952565</v>
      </c>
    </row>
    <row r="47" ht="14.25" customHeight="1">
      <c r="A47" s="296"/>
      <c r="B47" s="297"/>
      <c r="C47" s="298"/>
      <c r="D47" s="12"/>
      <c r="E47" s="12"/>
      <c r="F47" s="12"/>
      <c r="G47" s="32"/>
      <c r="H47" s="114"/>
    </row>
    <row r="48" ht="20.25" customHeight="1">
      <c r="C48" s="61" t="s">
        <v>62</v>
      </c>
      <c r="D48" s="61"/>
      <c r="E48" s="61"/>
      <c r="F48" s="61"/>
      <c r="G48" s="71"/>
      <c r="H48" s="71"/>
    </row>
    <row r="49" ht="65.45" customHeight="1">
      <c r="A49" s="299"/>
      <c r="B49" s="299" t="s">
        <v>294</v>
      </c>
      <c r="C49" s="62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</row>
    <row r="50">
      <c r="A50" s="83" t="s">
        <v>70</v>
      </c>
      <c r="B50" s="300" t="s">
        <v>122</v>
      </c>
      <c r="C50" s="71">
        <f>C51+C52+C53+C56+C57</f>
        <v>145375</v>
      </c>
      <c r="D50" s="71">
        <f>D51+D52+D53+D56+D57</f>
        <v>143745</v>
      </c>
      <c r="E50" s="71">
        <f>E51+E52+E53+E56+E57</f>
        <v>-88</v>
      </c>
      <c r="F50" s="71">
        <f>+D50+E50</f>
        <v>143657</v>
      </c>
      <c r="G50" s="71">
        <f>G51+G52+G53+G56+G57</f>
        <v>85711</v>
      </c>
      <c r="H50" s="283">
        <f>G50/F50</f>
        <v>0.5966364326137954</v>
      </c>
    </row>
    <row r="51">
      <c r="A51" s="94"/>
      <c r="B51" s="301" t="s">
        <v>123</v>
      </c>
      <c r="C51" s="302">
        <v>96044</v>
      </c>
      <c r="D51" s="95">
        <v>85424</v>
      </c>
      <c r="E51" s="95"/>
      <c r="F51" s="74">
        <f>+D51+E51</f>
        <v>85424</v>
      </c>
      <c r="G51" s="74">
        <v>52342</v>
      </c>
      <c r="H51" s="114">
        <f>G51/F51</f>
        <v>0.61273178497846037</v>
      </c>
    </row>
    <row r="52" ht="37.5">
      <c r="A52" s="85"/>
      <c r="B52" s="53" t="s">
        <v>124</v>
      </c>
      <c r="C52" s="302">
        <v>13435</v>
      </c>
      <c r="D52" s="95">
        <v>12055</v>
      </c>
      <c r="E52" s="95"/>
      <c r="F52" s="74">
        <f t="shared" ref="F52:F80" si="2">+D52+E52</f>
        <v>12055</v>
      </c>
      <c r="G52" s="32">
        <v>7487</v>
      </c>
      <c r="H52" s="114">
        <f>G52/F52</f>
        <v>0.62107009539610125</v>
      </c>
    </row>
    <row r="53">
      <c r="A53" s="85"/>
      <c r="B53" s="53" t="s">
        <v>125</v>
      </c>
      <c r="C53" s="302">
        <v>35896</v>
      </c>
      <c r="D53" s="95">
        <v>46266</v>
      </c>
      <c r="E53" s="95">
        <v>-88</v>
      </c>
      <c r="F53" s="74">
        <f t="shared" si="2"/>
        <v>46178</v>
      </c>
      <c r="G53" s="32">
        <v>25882</v>
      </c>
      <c r="H53" s="114">
        <f>G53/F53</f>
        <v>0.56048334704837799</v>
      </c>
    </row>
    <row r="54" ht="37.5">
      <c r="A54" s="85"/>
      <c r="B54" s="53" t="s">
        <v>328</v>
      </c>
      <c r="C54" s="95"/>
      <c r="D54" s="31"/>
      <c r="E54" s="31"/>
      <c r="F54" s="71">
        <f t="shared" si="2"/>
        <v>0</v>
      </c>
      <c r="G54" s="71"/>
      <c r="H54" s="114"/>
    </row>
    <row r="55">
      <c r="A55" s="85"/>
      <c r="B55" s="53" t="s">
        <v>127</v>
      </c>
      <c r="C55" s="95"/>
      <c r="D55" s="31"/>
      <c r="E55" s="31"/>
      <c r="F55" s="71">
        <f t="shared" si="2"/>
        <v>0</v>
      </c>
      <c r="G55" s="32"/>
      <c r="H55" s="114"/>
    </row>
    <row r="56">
      <c r="A56" s="85"/>
      <c r="B56" s="53" t="s">
        <v>128</v>
      </c>
      <c r="C56" s="95"/>
      <c r="D56" s="95"/>
      <c r="E56" s="31"/>
      <c r="F56" s="71">
        <f t="shared" si="2"/>
        <v>0</v>
      </c>
      <c r="G56" s="32"/>
      <c r="H56" s="114"/>
    </row>
    <row r="57">
      <c r="A57" s="85"/>
      <c r="B57" s="53" t="s">
        <v>129</v>
      </c>
      <c r="C57" s="95">
        <f>SUM(C58:C61)</f>
        <v>0</v>
      </c>
      <c r="D57" s="31"/>
      <c r="E57" s="31"/>
      <c r="F57" s="71">
        <f t="shared" si="2"/>
        <v>0</v>
      </c>
      <c r="G57" s="71"/>
      <c r="H57" s="114"/>
    </row>
    <row r="58">
      <c r="A58" s="85"/>
      <c r="B58" s="53" t="s">
        <v>130</v>
      </c>
      <c r="C58" s="95"/>
      <c r="D58" s="31"/>
      <c r="E58" s="31"/>
      <c r="F58" s="71">
        <f t="shared" si="2"/>
        <v>0</v>
      </c>
      <c r="G58" s="32"/>
      <c r="H58" s="114"/>
    </row>
    <row r="59" ht="37.5">
      <c r="A59" s="85"/>
      <c r="B59" s="53" t="s">
        <v>131</v>
      </c>
      <c r="C59" s="95"/>
      <c r="D59" s="31"/>
      <c r="E59" s="31"/>
      <c r="F59" s="71">
        <f t="shared" si="2"/>
        <v>0</v>
      </c>
      <c r="G59" s="32"/>
      <c r="H59" s="114"/>
    </row>
    <row r="60" ht="37.5">
      <c r="A60" s="85"/>
      <c r="B60" s="53" t="s">
        <v>132</v>
      </c>
      <c r="C60" s="95"/>
      <c r="D60" s="31"/>
      <c r="E60" s="31"/>
      <c r="F60" s="71">
        <f t="shared" si="2"/>
        <v>0</v>
      </c>
      <c r="G60" s="71"/>
      <c r="H60" s="114"/>
    </row>
    <row r="61">
      <c r="A61" s="85"/>
      <c r="B61" s="303"/>
      <c r="C61" s="95"/>
      <c r="D61" s="31"/>
      <c r="E61" s="31"/>
      <c r="F61" s="71">
        <f t="shared" si="2"/>
        <v>0</v>
      </c>
      <c r="G61" s="32"/>
      <c r="H61" s="114"/>
    </row>
    <row r="62">
      <c r="A62" s="83" t="s">
        <v>78</v>
      </c>
      <c r="B62" s="300" t="s">
        <v>133</v>
      </c>
      <c r="C62" s="71">
        <f>C63+C66+C67+C70</f>
        <v>0</v>
      </c>
      <c r="D62" s="71">
        <f>D63+D66+D67+D70</f>
        <v>0</v>
      </c>
      <c r="E62" s="71">
        <f>E63+E66+E67+E70</f>
        <v>0</v>
      </c>
      <c r="F62" s="71">
        <f t="shared" si="2"/>
        <v>0</v>
      </c>
      <c r="G62" s="32"/>
      <c r="H62" s="114"/>
    </row>
    <row r="63">
      <c r="A63" s="94"/>
      <c r="B63" s="54" t="s">
        <v>45</v>
      </c>
      <c r="C63" s="95"/>
      <c r="D63" s="31"/>
      <c r="E63" s="31"/>
      <c r="F63" s="71">
        <f t="shared" si="2"/>
        <v>0</v>
      </c>
      <c r="G63" s="71"/>
      <c r="H63" s="114"/>
    </row>
    <row r="64" ht="37.5">
      <c r="A64" s="94"/>
      <c r="B64" s="53" t="s">
        <v>295</v>
      </c>
      <c r="C64" s="95"/>
      <c r="D64" s="31"/>
      <c r="E64" s="31"/>
      <c r="F64" s="71">
        <f t="shared" si="2"/>
        <v>0</v>
      </c>
      <c r="G64" s="32"/>
      <c r="H64" s="114"/>
    </row>
    <row r="65" ht="37.5">
      <c r="A65" s="94"/>
      <c r="B65" s="53" t="s">
        <v>296</v>
      </c>
      <c r="C65" s="95"/>
      <c r="D65" s="31"/>
      <c r="E65" s="31"/>
      <c r="F65" s="71">
        <f t="shared" si="2"/>
        <v>0</v>
      </c>
      <c r="G65" s="32"/>
      <c r="H65" s="114"/>
    </row>
    <row r="66">
      <c r="A66" s="85"/>
      <c r="B66" s="53" t="s">
        <v>136</v>
      </c>
      <c r="C66" s="95"/>
      <c r="D66" s="31"/>
      <c r="E66" s="31"/>
      <c r="F66" s="71">
        <f t="shared" si="2"/>
        <v>0</v>
      </c>
      <c r="G66" s="71"/>
      <c r="H66" s="114"/>
    </row>
    <row r="67">
      <c r="A67" s="85"/>
      <c r="B67" s="53" t="s">
        <v>158</v>
      </c>
      <c r="C67" s="95"/>
      <c r="D67" s="31"/>
      <c r="E67" s="31"/>
      <c r="F67" s="71">
        <f t="shared" si="2"/>
        <v>0</v>
      </c>
      <c r="G67" s="32"/>
      <c r="H67" s="114"/>
    </row>
    <row r="68" ht="37.5">
      <c r="A68" s="85"/>
      <c r="B68" s="53" t="s">
        <v>138</v>
      </c>
      <c r="C68" s="95"/>
      <c r="D68" s="31"/>
      <c r="E68" s="31"/>
      <c r="F68" s="71">
        <f t="shared" si="2"/>
        <v>0</v>
      </c>
      <c r="G68" s="32"/>
      <c r="H68" s="114"/>
    </row>
    <row r="69" ht="37.5">
      <c r="A69" s="85"/>
      <c r="B69" s="53" t="s">
        <v>139</v>
      </c>
      <c r="C69" s="95"/>
      <c r="D69" s="31"/>
      <c r="E69" s="31"/>
      <c r="F69" s="71">
        <f t="shared" si="2"/>
        <v>0</v>
      </c>
      <c r="G69" s="71"/>
      <c r="H69" s="114"/>
    </row>
    <row r="70">
      <c r="A70" s="85"/>
      <c r="B70" s="53" t="s">
        <v>22</v>
      </c>
      <c r="C70" s="95"/>
      <c r="D70" s="31"/>
      <c r="E70" s="31"/>
      <c r="F70" s="71">
        <f t="shared" si="2"/>
        <v>0</v>
      </c>
      <c r="G70" s="32"/>
      <c r="H70" s="114"/>
    </row>
    <row r="71">
      <c r="A71" s="15"/>
      <c r="B71" s="142"/>
      <c r="C71" s="2"/>
      <c r="D71" s="31"/>
      <c r="E71" s="31"/>
      <c r="F71" s="71">
        <f t="shared" si="2"/>
        <v>0</v>
      </c>
      <c r="G71" s="32"/>
      <c r="H71" s="114"/>
    </row>
    <row r="72" ht="19.5">
      <c r="A72" s="83"/>
      <c r="B72" s="308" t="s">
        <v>140</v>
      </c>
      <c r="C72" s="71">
        <f>C50+C62</f>
        <v>145375</v>
      </c>
      <c r="D72" s="71">
        <f>D50+D62</f>
        <v>143745</v>
      </c>
      <c r="E72" s="71">
        <f>E50+E62</f>
        <v>-88</v>
      </c>
      <c r="F72" s="71">
        <f t="shared" si="2"/>
        <v>143657</v>
      </c>
      <c r="G72" s="71">
        <f>G50+G62</f>
        <v>85711</v>
      </c>
      <c r="H72" s="283">
        <f>G72/F72</f>
        <v>0.5966364326137954</v>
      </c>
    </row>
    <row r="73" ht="19.5">
      <c r="A73" s="83"/>
      <c r="B73" s="308"/>
      <c r="C73" s="309"/>
      <c r="D73" s="31"/>
      <c r="E73" s="31"/>
      <c r="F73" s="71">
        <f t="shared" si="2"/>
        <v>0</v>
      </c>
      <c r="G73" s="32"/>
      <c r="H73" s="114"/>
    </row>
    <row r="74">
      <c r="A74" s="83" t="s">
        <v>84</v>
      </c>
      <c r="B74" s="300" t="s">
        <v>18</v>
      </c>
      <c r="C74" s="71">
        <f>C75+C76</f>
        <v>0</v>
      </c>
      <c r="D74" s="71">
        <f>D75+D76</f>
        <v>0</v>
      </c>
      <c r="E74" s="71">
        <f>E75+E76</f>
        <v>0</v>
      </c>
      <c r="F74" s="71">
        <f t="shared" si="2"/>
        <v>0</v>
      </c>
      <c r="G74" s="32"/>
      <c r="H74" s="114"/>
    </row>
    <row r="75">
      <c r="A75" s="94"/>
      <c r="B75" s="301" t="s">
        <v>320</v>
      </c>
      <c r="C75" s="71"/>
      <c r="D75" s="31"/>
      <c r="E75" s="31"/>
      <c r="F75" s="71">
        <f t="shared" si="2"/>
        <v>0</v>
      </c>
      <c r="G75" s="71"/>
      <c r="H75" s="114"/>
    </row>
    <row r="76" ht="37.5">
      <c r="A76" s="85"/>
      <c r="B76" s="301" t="s">
        <v>118</v>
      </c>
      <c r="C76" s="102"/>
      <c r="D76" s="31"/>
      <c r="E76" s="31"/>
      <c r="F76" s="71">
        <f t="shared" si="2"/>
        <v>0</v>
      </c>
      <c r="G76" s="32"/>
      <c r="H76" s="114"/>
    </row>
    <row r="77">
      <c r="A77" s="103"/>
      <c r="B77" s="141" t="s">
        <v>142</v>
      </c>
      <c r="C77" s="71">
        <f>C50+C62+C74</f>
        <v>145375</v>
      </c>
      <c r="D77" s="71">
        <f>D50+D62+D74</f>
        <v>143745</v>
      </c>
      <c r="E77" s="71">
        <f>E50+E62+E74</f>
        <v>-88</v>
      </c>
      <c r="F77" s="71">
        <f t="shared" si="2"/>
        <v>143657</v>
      </c>
      <c r="G77" s="71">
        <f>G50+G62+G74</f>
        <v>85711</v>
      </c>
      <c r="H77" s="283">
        <f>G77/F77</f>
        <v>0.5966364326137954</v>
      </c>
    </row>
    <row r="78">
      <c r="B78" s="307"/>
      <c r="C78" s="31"/>
      <c r="D78" s="31"/>
      <c r="E78" s="31"/>
      <c r="F78" s="71">
        <f t="shared" si="2"/>
        <v>0</v>
      </c>
      <c r="G78" s="71"/>
      <c r="H78" s="114"/>
    </row>
    <row r="79">
      <c r="A79" s="109"/>
      <c r="B79" s="110" t="s">
        <v>144</v>
      </c>
      <c r="C79" s="310">
        <v>23.75</v>
      </c>
      <c r="D79" s="310">
        <v>23.75</v>
      </c>
      <c r="E79" s="310"/>
      <c r="F79" s="310">
        <f t="shared" si="2"/>
        <v>23.75</v>
      </c>
      <c r="G79" s="32"/>
      <c r="H79" s="283">
        <f>G79/F79</f>
        <v>0</v>
      </c>
    </row>
    <row r="80">
      <c r="A80" s="109"/>
      <c r="B80" s="110" t="s">
        <v>145</v>
      </c>
      <c r="C80" s="310">
        <v>0</v>
      </c>
      <c r="D80" s="310">
        <v>0</v>
      </c>
      <c r="E80" s="310"/>
      <c r="F80" s="310">
        <f t="shared" si="2"/>
        <v>0</v>
      </c>
      <c r="G80" s="32"/>
      <c r="H80" s="114"/>
    </row>
    <row r="84">
      <c r="A84" s="311"/>
      <c r="B84" s="312" t="s">
        <v>299</v>
      </c>
      <c r="C84" s="311" t="s">
        <v>59</v>
      </c>
    </row>
    <row r="85">
      <c r="A85" s="311" t="s">
        <v>300</v>
      </c>
      <c r="B85" s="312"/>
      <c r="C85" s="311"/>
    </row>
    <row r="86">
      <c r="A86" s="315">
        <v>2</v>
      </c>
      <c r="B86" s="311" t="s">
        <v>349</v>
      </c>
      <c r="C86" s="313">
        <f>231900/128*100*2/1000</f>
        <v>362.34375</v>
      </c>
    </row>
    <row r="87">
      <c r="A87" s="311"/>
      <c r="B87" s="311" t="s">
        <v>330</v>
      </c>
      <c r="C87" s="313">
        <f>C86*0.28</f>
        <v>101.45625000000001</v>
      </c>
    </row>
    <row r="88">
      <c r="A88" s="315">
        <v>13</v>
      </c>
      <c r="B88" s="311" t="s">
        <v>350</v>
      </c>
      <c r="C88" s="313">
        <f>130000/128*100*13/1000</f>
        <v>1320.3125</v>
      </c>
    </row>
    <row r="89">
      <c r="A89" s="311"/>
      <c r="B89" s="311" t="s">
        <v>330</v>
      </c>
      <c r="C89" s="313">
        <f>C88*0.28</f>
        <v>369.68750000000006</v>
      </c>
    </row>
    <row r="90">
      <c r="A90" s="311">
        <v>8.75</v>
      </c>
      <c r="B90" s="311" t="s">
        <v>351</v>
      </c>
      <c r="C90" s="311">
        <f>8.75*72</f>
        <v>630</v>
      </c>
    </row>
    <row r="91">
      <c r="A91" s="311"/>
      <c r="B91" s="311" t="s">
        <v>330</v>
      </c>
      <c r="C91" s="313">
        <f>C90*0.28</f>
        <v>176.40000000000001</v>
      </c>
    </row>
    <row r="92">
      <c r="A92" s="311">
        <f>SUM(A86:A90)</f>
        <v>23.75</v>
      </c>
      <c r="B92" s="311"/>
      <c r="C92" s="313">
        <f>SUM(C86:C91)</f>
        <v>2960.2000000000003</v>
      </c>
    </row>
    <row r="93" ht="36">
      <c r="A93" s="311"/>
      <c r="B93" s="312" t="s">
        <v>352</v>
      </c>
      <c r="C93" s="318">
        <f>C86+C88+C90</f>
        <v>2312.65625</v>
      </c>
    </row>
    <row r="94" ht="36">
      <c r="A94" s="311"/>
      <c r="B94" s="312" t="s">
        <v>353</v>
      </c>
      <c r="C94" s="318">
        <f>C87+C89+C91</f>
        <v>647.54375000000005</v>
      </c>
    </row>
    <row r="95">
      <c r="A95" s="311"/>
      <c r="B95" s="317" t="s">
        <v>308</v>
      </c>
      <c r="C95" s="318">
        <f>SUM(C93:C94)</f>
        <v>2960.1999999999998</v>
      </c>
    </row>
    <row r="96">
      <c r="A96" s="311"/>
      <c r="B96" s="311"/>
      <c r="C96" s="311"/>
    </row>
  </sheetData>
  <sheetProtection selectLockedCells="1" selectUnlockedCells="1"/>
  <mergeCells count="2">
    <mergeCell ref="C6:F6"/>
    <mergeCell ref="C48:F48"/>
  </mergeCells>
  <pageMargins left="0.7875" right="0.7875" top="0.8861111" bottom="0.8861111" header="0.5118055" footer="0.5118055"/>
  <pageSetup r:id="rId1" paperSize="9" orientation="portrait" horizontalDpi="300" verticalDpi="300" scale="43"/>
  <headerFooter alignWithMargins="0"/>
  <rowBreaks count="1" manualBreakCount="1">
    <brk id="47" man="1"/>
  </rowBreaks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view="pageBreakPreview" zoomScale="60" zoomScaleNormal="60" workbookViewId="0">
      <selection activeCell="E38" sqref="E38"/>
    </sheetView>
  </sheetViews>
  <sheetFormatPr defaultColWidth="9" defaultRowHeight="18.75"/>
  <cols>
    <col min="1" max="1" width="9.140625" style="15" customWidth="1"/>
    <col min="2" max="2" width="57.71094" style="15" customWidth="1"/>
    <col min="3" max="3" width="33.57031" style="15" customWidth="1"/>
    <col min="4" max="4" width="27" style="15" customWidth="1"/>
    <col min="5" max="5" width="16.71094" style="15" customWidth="1"/>
    <col min="6" max="6" width="10" style="15" customWidth="1"/>
    <col min="7" max="8" width="9.140625" style="15" customWidth="1"/>
    <col min="9" max="9" width="11" style="15" customWidth="1"/>
    <col min="10" max="10" width="10" style="15" customWidth="1"/>
    <col min="11" max="28" width="9.140625" style="15" customWidth="1"/>
    <col min="29" max="16384" width="9" style="15"/>
  </cols>
  <sheetData>
    <row r="1">
      <c r="C1" s="15" t="s">
        <v>0</v>
      </c>
    </row>
    <row r="2" ht="59.25" customHeight="1">
      <c r="A2" s="2"/>
      <c r="B2" s="16" t="s">
        <v>1</v>
      </c>
      <c r="C2" s="50"/>
      <c r="D2" s="19" t="s">
        <v>5</v>
      </c>
      <c r="E2" s="15" t="s">
        <v>42</v>
      </c>
    </row>
    <row r="3" ht="19.5">
      <c r="A3" s="2"/>
      <c r="B3" s="51"/>
      <c r="C3" s="18" t="s">
        <v>4</v>
      </c>
      <c r="D3" s="18"/>
    </row>
    <row r="4">
      <c r="A4" s="2"/>
      <c r="B4" s="34"/>
      <c r="C4" s="34"/>
      <c r="D4" s="34"/>
    </row>
    <row r="5">
      <c r="A5" s="2"/>
      <c r="B5" s="52" t="s">
        <v>43</v>
      </c>
      <c r="C5" s="34"/>
      <c r="D5" s="34"/>
    </row>
    <row r="6">
      <c r="A6" s="2"/>
      <c r="B6" s="31" t="s">
        <v>13</v>
      </c>
      <c r="C6" s="34"/>
      <c r="D6" s="34">
        <v>45</v>
      </c>
    </row>
    <row r="7">
      <c r="A7" s="2"/>
      <c r="B7" s="53" t="s">
        <v>44</v>
      </c>
      <c r="C7" s="34"/>
      <c r="D7" s="34">
        <v>-45</v>
      </c>
    </row>
    <row r="8">
      <c r="A8" s="2"/>
      <c r="B8" s="54" t="s">
        <v>45</v>
      </c>
      <c r="C8" s="34"/>
      <c r="D8" s="34"/>
    </row>
    <row r="9">
      <c r="A9" s="2"/>
      <c r="B9" s="54" t="s">
        <v>45</v>
      </c>
      <c r="C9" s="34"/>
      <c r="D9" s="34"/>
    </row>
    <row r="10">
      <c r="A10" s="2"/>
      <c r="B10" s="34" t="s">
        <v>46</v>
      </c>
      <c r="C10" s="34"/>
      <c r="D10" s="34">
        <f>SUM(D6:D9)</f>
        <v>0</v>
      </c>
    </row>
    <row r="11">
      <c r="A11" s="2"/>
      <c r="B11" s="55"/>
      <c r="C11" s="34"/>
      <c r="D11" s="34"/>
    </row>
    <row r="12">
      <c r="A12" s="2"/>
      <c r="B12" s="52" t="s">
        <v>47</v>
      </c>
      <c r="C12" s="34"/>
      <c r="D12" s="34"/>
    </row>
    <row r="13" ht="37.5">
      <c r="A13" s="2"/>
      <c r="B13" s="31" t="s">
        <v>48</v>
      </c>
      <c r="C13" s="34"/>
      <c r="D13" s="34">
        <v>-195</v>
      </c>
    </row>
    <row r="14">
      <c r="A14" s="2"/>
      <c r="B14" s="34"/>
      <c r="C14" s="34"/>
      <c r="D14" s="34"/>
    </row>
    <row r="15">
      <c r="A15" s="2"/>
      <c r="B15" s="34" t="s">
        <v>46</v>
      </c>
      <c r="C15" s="34"/>
      <c r="D15" s="34">
        <f>SUM(D13:D14)</f>
        <v>-195</v>
      </c>
    </row>
    <row r="16">
      <c r="A16" s="2"/>
      <c r="B16" s="31"/>
      <c r="C16" s="34"/>
      <c r="D16" s="34"/>
    </row>
    <row r="17">
      <c r="A17" s="2"/>
      <c r="B17" s="34"/>
      <c r="C17" s="34"/>
      <c r="D17" s="34"/>
    </row>
    <row r="18">
      <c r="A18" s="2"/>
      <c r="B18" s="52" t="s">
        <v>49</v>
      </c>
      <c r="C18" s="34"/>
      <c r="D18" s="34"/>
    </row>
    <row r="19" ht="37.5">
      <c r="A19" s="2"/>
      <c r="B19" s="31" t="s">
        <v>48</v>
      </c>
      <c r="C19" s="34"/>
      <c r="D19" s="34">
        <v>-577</v>
      </c>
    </row>
    <row r="20">
      <c r="A20" s="2"/>
      <c r="B20" s="31"/>
      <c r="C20" s="34"/>
      <c r="D20" s="34"/>
    </row>
    <row r="21">
      <c r="A21" s="2"/>
      <c r="B21" s="31"/>
      <c r="C21" s="34"/>
      <c r="D21" s="34"/>
    </row>
    <row r="22">
      <c r="A22" s="2"/>
      <c r="B22" s="34" t="s">
        <v>46</v>
      </c>
      <c r="C22" s="34"/>
      <c r="D22" s="34">
        <f>SUM(D19:D21)</f>
        <v>-577</v>
      </c>
      <c r="E22" s="56"/>
    </row>
    <row r="23">
      <c r="A23" s="2"/>
      <c r="B23" s="31"/>
      <c r="C23" s="34"/>
      <c r="D23" s="34"/>
      <c r="E23" s="56"/>
    </row>
    <row r="24">
      <c r="A24" s="2"/>
      <c r="B24" s="34"/>
      <c r="C24" s="34"/>
      <c r="D24" s="34"/>
    </row>
    <row r="25">
      <c r="A25" s="2"/>
      <c r="B25" s="52" t="s">
        <v>50</v>
      </c>
      <c r="C25" s="34"/>
      <c r="D25" s="34"/>
    </row>
    <row r="26">
      <c r="A26" s="2"/>
      <c r="B26" s="31" t="s">
        <v>51</v>
      </c>
      <c r="C26" s="31"/>
      <c r="D26" s="31">
        <v>-107</v>
      </c>
    </row>
    <row r="27">
      <c r="A27" s="2"/>
      <c r="B27" s="31" t="s">
        <v>52</v>
      </c>
      <c r="C27" s="34"/>
      <c r="D27" s="31">
        <v>2793</v>
      </c>
    </row>
    <row r="28">
      <c r="A28" s="2"/>
      <c r="B28" s="31" t="s">
        <v>53</v>
      </c>
      <c r="C28" s="34"/>
      <c r="D28" s="31">
        <v>363</v>
      </c>
    </row>
    <row r="29">
      <c r="A29" s="2"/>
      <c r="B29" s="31" t="s">
        <v>54</v>
      </c>
      <c r="C29" s="31"/>
      <c r="D29" s="31">
        <v>180</v>
      </c>
    </row>
    <row r="30">
      <c r="A30" s="2"/>
      <c r="B30" s="31" t="s">
        <v>51</v>
      </c>
      <c r="C30" s="31"/>
      <c r="D30" s="31">
        <v>-180</v>
      </c>
    </row>
    <row r="31">
      <c r="A31" s="2"/>
      <c r="B31" s="34" t="s">
        <v>46</v>
      </c>
      <c r="C31" s="34"/>
      <c r="D31" s="34">
        <f>SUM(D26:D30)</f>
        <v>3049</v>
      </c>
    </row>
    <row r="32">
      <c r="A32" s="2"/>
      <c r="B32" s="34"/>
      <c r="C32" s="34"/>
      <c r="D32" s="34"/>
    </row>
    <row r="33">
      <c r="A33" s="2"/>
      <c r="B33" s="57" t="s">
        <v>55</v>
      </c>
      <c r="C33" s="34"/>
      <c r="D33" s="34"/>
    </row>
    <row r="34">
      <c r="A34" s="2"/>
      <c r="B34" s="31" t="s">
        <v>51</v>
      </c>
      <c r="C34" s="34"/>
      <c r="D34" s="34">
        <v>-88</v>
      </c>
    </row>
    <row r="35">
      <c r="A35" s="2"/>
      <c r="B35" s="34"/>
      <c r="C35" s="34"/>
      <c r="D35" s="34"/>
    </row>
    <row r="36">
      <c r="A36" s="34"/>
      <c r="B36" s="34" t="s">
        <v>46</v>
      </c>
      <c r="C36" s="34"/>
      <c r="D36" s="34">
        <f>SUM(D34:D35)</f>
        <v>-88</v>
      </c>
    </row>
    <row r="37">
      <c r="A37" s="34"/>
      <c r="B37" s="34"/>
      <c r="C37" s="34"/>
      <c r="D37" s="34"/>
    </row>
    <row r="38">
      <c r="A38" s="34"/>
      <c r="B38" s="34"/>
      <c r="C38" s="34"/>
      <c r="D38" s="34"/>
    </row>
  </sheetData>
  <sheetProtection selectLockedCells="1" selectUnlockedCells="1"/>
  <pageMargins left="0.7083333" right="0.7083333" top="0.7479166" bottom="0.7479166" header="0.5118055" footer="0.5118055"/>
  <pageSetup r:id="rId1" paperSize="9" orientation="portrait" horizontalDpi="300" verticalDpi="300" scale="55"/>
  <headerFooter alignWithMargins="0"/>
</worksheet>
</file>

<file path=xl/worksheets/sheet20.xml><?xml version="1.0" encoding="utf-8"?>
<worksheet xmlns:r="http://schemas.openxmlformats.org/officeDocument/2006/relationships" xmlns="http://schemas.openxmlformats.org/spreadsheetml/2006/main">
  <sheetViews>
    <sheetView view="pageBreakPreview" zoomScale="93" zoomScaleNormal="93" zoomScaleSheetLayoutView="93" workbookViewId="0" topLeftCell="A22">
      <selection activeCell="C28" sqref="C28"/>
    </sheetView>
  </sheetViews>
  <sheetFormatPr defaultRowHeight="15"/>
  <cols>
    <col min="1" max="1" width="8.570313" style="341" bestFit="1" customWidth="1"/>
    <col min="2" max="2" width="61.71094" style="341" customWidth="1"/>
    <col min="3" max="3" width="22.85547" style="341" customWidth="1"/>
    <col min="4" max="4" width="20.57031" style="341" customWidth="1"/>
    <col min="5" max="5" width="17.28516" style="341" customWidth="1"/>
    <col min="6" max="6" width="16.42578" style="341" customWidth="1"/>
    <col min="7" max="7" width="14.85547" customWidth="1"/>
    <col min="8" max="8" width="17.42578" customWidth="1"/>
  </cols>
  <sheetData>
    <row r="1" ht="18">
      <c r="B1" s="342" t="s">
        <v>354</v>
      </c>
    </row>
    <row r="2" ht="15.75">
      <c r="A2" s="343"/>
      <c r="B2" s="344" t="s">
        <v>325</v>
      </c>
      <c r="C2" s="345" t="s">
        <v>337</v>
      </c>
      <c r="D2" s="346"/>
      <c r="E2" s="346"/>
      <c r="F2" s="346"/>
    </row>
    <row r="3" ht="15.75">
      <c r="A3" s="347"/>
      <c r="B3" s="344" t="s">
        <v>355</v>
      </c>
      <c r="C3" s="348"/>
      <c r="D3" s="346"/>
      <c r="E3" s="346"/>
      <c r="F3" s="346"/>
    </row>
    <row r="4" ht="15.75">
      <c r="A4" s="346"/>
      <c r="B4" s="346"/>
      <c r="C4" s="349" t="s">
        <v>175</v>
      </c>
      <c r="D4" s="346"/>
      <c r="E4" s="346"/>
      <c r="F4" s="346"/>
    </row>
    <row r="5" ht="15.75">
      <c r="A5" s="343"/>
      <c r="B5" s="350" t="s">
        <v>287</v>
      </c>
      <c r="C5" s="350" t="s">
        <v>288</v>
      </c>
      <c r="D5" s="351"/>
      <c r="E5" s="351"/>
      <c r="F5" s="351"/>
    </row>
    <row r="6" ht="15.75">
      <c r="A6" s="343"/>
      <c r="B6" s="343"/>
      <c r="C6" s="352" t="s">
        <v>62</v>
      </c>
      <c r="D6" s="352"/>
      <c r="E6" s="352"/>
      <c r="F6" s="352"/>
    </row>
    <row r="7" ht="75">
      <c r="A7" s="353"/>
      <c r="B7" s="353" t="s">
        <v>289</v>
      </c>
      <c r="C7" s="354" t="s">
        <v>64</v>
      </c>
      <c r="D7" s="63" t="s">
        <v>65</v>
      </c>
      <c r="E7" s="63" t="s">
        <v>66</v>
      </c>
      <c r="F7" s="63" t="s">
        <v>67</v>
      </c>
      <c r="G7" s="64" t="s">
        <v>68</v>
      </c>
      <c r="H7" s="63" t="s">
        <v>69</v>
      </c>
    </row>
    <row r="8" ht="15.75">
      <c r="A8" s="343" t="s">
        <v>70</v>
      </c>
      <c r="B8" s="355" t="s">
        <v>71</v>
      </c>
      <c r="C8" s="356">
        <f>C9+C10+C11+C12+C13+C14</f>
        <v>0</v>
      </c>
      <c r="D8" s="356">
        <f>D9+D10+D11+D12+D13+D14</f>
        <v>0</v>
      </c>
      <c r="E8" s="356">
        <f>E9+E10+E11+E12+E13+E14</f>
        <v>0</v>
      </c>
      <c r="F8" s="356">
        <f t="shared" ref="F8:F26" si="0">C8+D8+E8</f>
        <v>0</v>
      </c>
    </row>
    <row r="9" ht="18.75">
      <c r="A9" s="357"/>
      <c r="B9" s="358" t="s">
        <v>72</v>
      </c>
      <c r="C9" s="356"/>
      <c r="D9" s="359"/>
      <c r="E9" s="359"/>
      <c r="F9" s="356">
        <f t="shared" si="0"/>
        <v>0</v>
      </c>
      <c r="G9" s="71"/>
      <c r="H9" s="71"/>
    </row>
    <row r="10" ht="18.75">
      <c r="A10" s="360"/>
      <c r="B10" s="358" t="s">
        <v>73</v>
      </c>
      <c r="C10" s="291"/>
      <c r="D10" s="359"/>
      <c r="E10" s="359"/>
      <c r="F10" s="356">
        <f t="shared" si="0"/>
        <v>0</v>
      </c>
      <c r="G10" s="32"/>
      <c r="H10" s="32"/>
    </row>
    <row r="11" ht="31.5">
      <c r="A11" s="360"/>
      <c r="B11" s="358" t="s">
        <v>74</v>
      </c>
      <c r="C11" s="291"/>
      <c r="D11" s="359"/>
      <c r="E11" s="359"/>
      <c r="F11" s="356">
        <f t="shared" si="0"/>
        <v>0</v>
      </c>
      <c r="G11" s="32"/>
      <c r="H11" s="32"/>
    </row>
    <row r="12" ht="18.75">
      <c r="A12" s="360"/>
      <c r="B12" s="358" t="s">
        <v>75</v>
      </c>
      <c r="C12" s="291"/>
      <c r="D12" s="359"/>
      <c r="E12" s="359"/>
      <c r="F12" s="356">
        <f t="shared" si="0"/>
        <v>0</v>
      </c>
      <c r="G12" s="71"/>
      <c r="H12" s="71"/>
    </row>
    <row r="13" ht="18.75">
      <c r="A13" s="360"/>
      <c r="B13" s="358" t="s">
        <v>147</v>
      </c>
      <c r="C13" s="291"/>
      <c r="D13" s="359"/>
      <c r="E13" s="359"/>
      <c r="F13" s="356">
        <f t="shared" si="0"/>
        <v>0</v>
      </c>
      <c r="G13" s="32"/>
      <c r="H13" s="32"/>
    </row>
    <row r="14" ht="18.75">
      <c r="A14" s="360"/>
      <c r="B14" s="358" t="s">
        <v>77</v>
      </c>
      <c r="C14" s="291"/>
      <c r="D14" s="358"/>
      <c r="E14" s="358"/>
      <c r="F14" s="356">
        <f t="shared" si="0"/>
        <v>0</v>
      </c>
      <c r="G14" s="32"/>
      <c r="H14" s="32"/>
    </row>
    <row r="15" ht="18.75">
      <c r="A15" s="360" t="s">
        <v>78</v>
      </c>
      <c r="B15" s="355" t="s">
        <v>79</v>
      </c>
      <c r="C15" s="291">
        <f>C16+C17+C18+C19</f>
        <v>0</v>
      </c>
      <c r="D15" s="291">
        <f>D16+D17+D18+D19</f>
        <v>0</v>
      </c>
      <c r="E15" s="291">
        <f>E16+E17+E18+E19</f>
        <v>0</v>
      </c>
      <c r="F15" s="356">
        <f t="shared" si="0"/>
        <v>0</v>
      </c>
      <c r="G15" s="71"/>
      <c r="H15" s="71"/>
    </row>
    <row r="16" ht="31.5">
      <c r="A16" s="357"/>
      <c r="B16" s="358" t="s">
        <v>80</v>
      </c>
      <c r="C16" s="356"/>
      <c r="D16" s="359"/>
      <c r="E16" s="359"/>
      <c r="F16" s="356">
        <f t="shared" si="0"/>
        <v>0</v>
      </c>
      <c r="G16" s="32"/>
      <c r="H16" s="32"/>
    </row>
    <row r="17" ht="18.75">
      <c r="A17" s="360"/>
      <c r="B17" s="358" t="s">
        <v>166</v>
      </c>
      <c r="C17" s="291"/>
      <c r="D17" s="358"/>
      <c r="E17" s="358"/>
      <c r="F17" s="356">
        <f t="shared" si="0"/>
        <v>0</v>
      </c>
      <c r="G17" s="32"/>
      <c r="H17" s="32"/>
    </row>
    <row r="18" ht="18.75">
      <c r="A18" s="360"/>
      <c r="B18" s="358" t="s">
        <v>356</v>
      </c>
      <c r="C18" s="291"/>
      <c r="D18" s="358"/>
      <c r="E18" s="358"/>
      <c r="F18" s="356">
        <f t="shared" si="0"/>
        <v>0</v>
      </c>
      <c r="G18" s="71"/>
      <c r="H18" s="71"/>
    </row>
    <row r="19" ht="31.5">
      <c r="A19" s="360"/>
      <c r="B19" s="358" t="s">
        <v>83</v>
      </c>
      <c r="C19" s="291"/>
      <c r="D19" s="359"/>
      <c r="E19" s="359"/>
      <c r="F19" s="356">
        <f t="shared" si="0"/>
        <v>0</v>
      </c>
      <c r="G19" s="32"/>
      <c r="H19" s="32"/>
    </row>
    <row r="20" ht="18.75">
      <c r="A20" s="360" t="s">
        <v>84</v>
      </c>
      <c r="B20" s="361" t="s">
        <v>85</v>
      </c>
      <c r="C20" s="291">
        <f>C21</f>
        <v>0</v>
      </c>
      <c r="D20" s="291">
        <f>D21</f>
        <v>0</v>
      </c>
      <c r="E20" s="291">
        <f>E21</f>
        <v>0</v>
      </c>
      <c r="F20" s="356">
        <f t="shared" si="0"/>
        <v>0</v>
      </c>
      <c r="G20" s="32"/>
      <c r="H20" s="32"/>
    </row>
    <row r="21" ht="18.75">
      <c r="A21" s="360"/>
      <c r="B21" s="362" t="s">
        <v>315</v>
      </c>
      <c r="C21" s="291"/>
      <c r="D21" s="358"/>
      <c r="E21" s="358"/>
      <c r="F21" s="356">
        <f t="shared" si="0"/>
        <v>0</v>
      </c>
      <c r="G21" s="71"/>
      <c r="H21" s="71"/>
    </row>
    <row r="22" ht="18.75">
      <c r="A22" s="363" t="s">
        <v>87</v>
      </c>
      <c r="B22" s="361" t="s">
        <v>88</v>
      </c>
      <c r="C22" s="291">
        <f>C23+C24+C25+C26</f>
        <v>0</v>
      </c>
      <c r="D22" s="291">
        <f>D23+D24+D25+D26</f>
        <v>0</v>
      </c>
      <c r="E22" s="291">
        <f>E23+E24+E25+E26</f>
        <v>0</v>
      </c>
      <c r="F22" s="356">
        <f t="shared" si="0"/>
        <v>0</v>
      </c>
      <c r="G22" s="32"/>
      <c r="H22" s="32"/>
    </row>
    <row r="23" ht="31.5">
      <c r="A23" s="360"/>
      <c r="B23" s="364" t="s">
        <v>89</v>
      </c>
      <c r="C23" s="291"/>
      <c r="D23" s="358"/>
      <c r="E23" s="358"/>
      <c r="F23" s="356">
        <f t="shared" si="0"/>
        <v>0</v>
      </c>
      <c r="G23" s="32"/>
      <c r="H23" s="32"/>
    </row>
    <row r="24" ht="18.75">
      <c r="A24" s="365"/>
      <c r="B24" s="364" t="s">
        <v>90</v>
      </c>
      <c r="C24" s="291"/>
      <c r="D24" s="358"/>
      <c r="E24" s="358"/>
      <c r="F24" s="356">
        <f t="shared" si="0"/>
        <v>0</v>
      </c>
      <c r="G24" s="71"/>
      <c r="H24" s="71"/>
    </row>
    <row r="25" ht="18.75">
      <c r="A25" s="360"/>
      <c r="B25" s="364" t="s">
        <v>91</v>
      </c>
      <c r="C25" s="366"/>
      <c r="D25" s="358"/>
      <c r="E25" s="358"/>
      <c r="F25" s="356">
        <f t="shared" si="0"/>
        <v>0</v>
      </c>
      <c r="G25" s="32"/>
      <c r="H25" s="32"/>
    </row>
    <row r="26" ht="63">
      <c r="A26" s="357"/>
      <c r="B26" s="364" t="s">
        <v>92</v>
      </c>
      <c r="C26" s="356"/>
      <c r="D26" s="358"/>
      <c r="E26" s="358"/>
      <c r="F26" s="356">
        <f t="shared" si="0"/>
        <v>0</v>
      </c>
      <c r="G26" s="32"/>
      <c r="H26" s="32"/>
    </row>
    <row r="27" ht="15.75">
      <c r="A27" s="363" t="s">
        <v>93</v>
      </c>
      <c r="B27" s="367" t="s">
        <v>94</v>
      </c>
      <c r="C27" s="366">
        <f>C28+C29+C30+C31+C32</f>
        <v>528</v>
      </c>
      <c r="D27" s="366">
        <f>D28+D29+D30+D31+D32</f>
        <v>528</v>
      </c>
      <c r="E27" s="366">
        <f>E28+E29+E30+E31+E32</f>
        <v>0</v>
      </c>
      <c r="F27" s="356">
        <f>+D27+E27</f>
        <v>528</v>
      </c>
      <c r="G27" s="366">
        <f>G28+G29+G30+G31+G32</f>
        <v>382</v>
      </c>
      <c r="H27" s="117">
        <f>G27/F27</f>
        <v>0.72348484848484851</v>
      </c>
    </row>
    <row r="28" ht="31.5">
      <c r="A28" s="360"/>
      <c r="B28" s="358" t="s">
        <v>95</v>
      </c>
      <c r="C28" s="291">
        <v>528</v>
      </c>
      <c r="D28" s="358">
        <v>528</v>
      </c>
      <c r="E28" s="358"/>
      <c r="F28" s="294">
        <f t="shared" ref="F28:F46" si="1">+D28+E28</f>
        <v>528</v>
      </c>
      <c r="G28" s="368">
        <v>382</v>
      </c>
      <c r="H28" s="369">
        <f>G28/F28</f>
        <v>0.72348484848484851</v>
      </c>
    </row>
    <row r="29" ht="18.75">
      <c r="A29" s="360"/>
      <c r="B29" s="358" t="s">
        <v>96</v>
      </c>
      <c r="C29" s="291"/>
      <c r="D29" s="358"/>
      <c r="E29" s="358"/>
      <c r="F29" s="356">
        <f t="shared" si="1"/>
        <v>0</v>
      </c>
      <c r="G29" s="32"/>
      <c r="H29" s="115"/>
    </row>
    <row r="30" ht="18.75">
      <c r="A30" s="360"/>
      <c r="B30" s="358" t="s">
        <v>97</v>
      </c>
      <c r="C30" s="291"/>
      <c r="D30" s="358"/>
      <c r="E30" s="358"/>
      <c r="F30" s="356">
        <f t="shared" si="1"/>
        <v>0</v>
      </c>
      <c r="G30" s="71"/>
      <c r="H30" s="115"/>
    </row>
    <row r="31" ht="18.75">
      <c r="A31" s="360"/>
      <c r="B31" s="358" t="s">
        <v>98</v>
      </c>
      <c r="C31" s="291"/>
      <c r="D31" s="358"/>
      <c r="E31" s="358"/>
      <c r="F31" s="356">
        <f t="shared" si="1"/>
        <v>0</v>
      </c>
      <c r="G31" s="32"/>
      <c r="H31" s="115"/>
    </row>
    <row r="32" ht="18.75">
      <c r="A32" s="360"/>
      <c r="B32" s="358" t="s">
        <v>12</v>
      </c>
      <c r="C32" s="291"/>
      <c r="D32" s="358"/>
      <c r="E32" s="358"/>
      <c r="F32" s="356">
        <f t="shared" si="1"/>
        <v>0</v>
      </c>
      <c r="G32" s="32"/>
      <c r="H32" s="115"/>
    </row>
    <row r="33" ht="18.75">
      <c r="A33" s="363" t="s">
        <v>99</v>
      </c>
      <c r="B33" s="361" t="s">
        <v>100</v>
      </c>
      <c r="C33" s="291">
        <f>C34+C35</f>
        <v>0</v>
      </c>
      <c r="D33" s="291">
        <f>D34+D35</f>
        <v>0</v>
      </c>
      <c r="E33" s="291">
        <f>E34+E35</f>
        <v>0</v>
      </c>
      <c r="F33" s="356">
        <f t="shared" si="1"/>
        <v>0</v>
      </c>
      <c r="G33" s="71"/>
      <c r="H33" s="115"/>
    </row>
    <row r="34" ht="18.75">
      <c r="A34" s="365"/>
      <c r="B34" s="358" t="s">
        <v>101</v>
      </c>
      <c r="C34" s="291"/>
      <c r="D34" s="358"/>
      <c r="E34" s="358"/>
      <c r="F34" s="356">
        <f t="shared" si="1"/>
        <v>0</v>
      </c>
      <c r="G34" s="32"/>
      <c r="H34" s="115"/>
    </row>
    <row r="35" ht="18.75">
      <c r="A35" s="370"/>
      <c r="B35" s="358" t="s">
        <v>316</v>
      </c>
      <c r="C35" s="356"/>
      <c r="D35" s="359"/>
      <c r="E35" s="359"/>
      <c r="F35" s="356">
        <f t="shared" si="1"/>
        <v>0</v>
      </c>
      <c r="G35" s="32"/>
      <c r="H35" s="115"/>
    </row>
    <row r="36" ht="18.75">
      <c r="A36" s="371" t="s">
        <v>102</v>
      </c>
      <c r="B36" s="361" t="s">
        <v>103</v>
      </c>
      <c r="C36" s="294">
        <f>C37</f>
        <v>0</v>
      </c>
      <c r="D36" s="358"/>
      <c r="E36" s="358"/>
      <c r="F36" s="356">
        <f t="shared" si="1"/>
        <v>0</v>
      </c>
      <c r="G36" s="71"/>
      <c r="H36" s="115"/>
    </row>
    <row r="37" ht="18.75">
      <c r="A37" s="372"/>
      <c r="B37" s="358" t="s">
        <v>13</v>
      </c>
      <c r="C37" s="291"/>
      <c r="D37" s="358"/>
      <c r="E37" s="358"/>
      <c r="F37" s="356">
        <f t="shared" si="1"/>
        <v>0</v>
      </c>
      <c r="G37" s="32"/>
      <c r="H37" s="115"/>
    </row>
    <row r="38" ht="18.75">
      <c r="A38" s="371" t="s">
        <v>105</v>
      </c>
      <c r="B38" s="361" t="s">
        <v>106</v>
      </c>
      <c r="C38" s="291">
        <f>C39+C40</f>
        <v>0</v>
      </c>
      <c r="D38" s="358"/>
      <c r="E38" s="358"/>
      <c r="F38" s="356">
        <f t="shared" si="1"/>
        <v>0</v>
      </c>
      <c r="G38" s="32"/>
      <c r="H38" s="115"/>
    </row>
    <row r="39" ht="31.5">
      <c r="A39" s="372"/>
      <c r="B39" s="364" t="s">
        <v>317</v>
      </c>
      <c r="C39" s="291"/>
      <c r="D39" s="358"/>
      <c r="E39" s="358"/>
      <c r="F39" s="356">
        <f t="shared" si="1"/>
        <v>0</v>
      </c>
      <c r="G39" s="71"/>
      <c r="H39" s="115"/>
    </row>
    <row r="40" ht="18.75">
      <c r="A40" s="372"/>
      <c r="B40" s="364" t="s">
        <v>318</v>
      </c>
      <c r="C40" s="291"/>
      <c r="D40" s="358"/>
      <c r="E40" s="358"/>
      <c r="F40" s="356">
        <f t="shared" si="1"/>
        <v>0</v>
      </c>
      <c r="G40" s="32"/>
      <c r="H40" s="115"/>
    </row>
    <row r="41" ht="15.75">
      <c r="A41" s="372"/>
      <c r="B41" s="361" t="s">
        <v>109</v>
      </c>
      <c r="C41" s="366">
        <f>C8+C15+C20+C22+C27+C33+C36+C38</f>
        <v>528</v>
      </c>
      <c r="D41" s="366">
        <f>D8+D15+D20+D22+D27+D33+D36+D38</f>
        <v>528</v>
      </c>
      <c r="E41" s="366">
        <f>E8+E15+E20+E22+E27+E33+E36+E38</f>
        <v>0</v>
      </c>
      <c r="F41" s="356">
        <f t="shared" si="1"/>
        <v>528</v>
      </c>
      <c r="G41" s="366">
        <f>G8+G15+G20+G22+G27+G33+G36+G38</f>
        <v>382</v>
      </c>
      <c r="H41" s="117">
        <f>G41/F41</f>
        <v>0.72348484848484851</v>
      </c>
    </row>
    <row r="42" ht="15.75">
      <c r="A42" s="371" t="s">
        <v>110</v>
      </c>
      <c r="B42" s="361" t="s">
        <v>319</v>
      </c>
      <c r="C42" s="356">
        <v>53878</v>
      </c>
      <c r="D42" s="356">
        <v>52735</v>
      </c>
      <c r="E42" s="356">
        <f>E77-E41</f>
        <v>0</v>
      </c>
      <c r="F42" s="356">
        <f t="shared" si="1"/>
        <v>52735</v>
      </c>
      <c r="G42" s="373">
        <v>39764</v>
      </c>
      <c r="H42" s="117">
        <f>G42/F42</f>
        <v>0.75403432255617708</v>
      </c>
    </row>
    <row r="43" ht="31.5">
      <c r="A43" s="371" t="s">
        <v>112</v>
      </c>
      <c r="B43" s="361" t="s">
        <v>113</v>
      </c>
      <c r="C43" s="291"/>
      <c r="D43" s="356">
        <v>1506</v>
      </c>
      <c r="E43" s="358"/>
      <c r="F43" s="356">
        <f t="shared" si="1"/>
        <v>1506</v>
      </c>
      <c r="G43" s="356">
        <v>1506</v>
      </c>
      <c r="H43" s="117">
        <f>G43/F43</f>
        <v>1</v>
      </c>
    </row>
    <row r="44" ht="31.5">
      <c r="A44" s="371" t="s">
        <v>114</v>
      </c>
      <c r="B44" s="361" t="s">
        <v>115</v>
      </c>
      <c r="C44" s="291"/>
      <c r="D44" s="358"/>
      <c r="E44" s="358"/>
      <c r="F44" s="356">
        <f t="shared" si="1"/>
        <v>0</v>
      </c>
      <c r="G44" s="32"/>
      <c r="H44" s="369"/>
    </row>
    <row r="45" ht="15.75">
      <c r="A45" s="372"/>
      <c r="B45" s="361" t="s">
        <v>116</v>
      </c>
      <c r="C45" s="366">
        <f>C42+C43+C44</f>
        <v>53878</v>
      </c>
      <c r="D45" s="366">
        <f>D42+D43+D44</f>
        <v>54241</v>
      </c>
      <c r="E45" s="366">
        <f>E42+E43+E44</f>
        <v>0</v>
      </c>
      <c r="F45" s="356">
        <f t="shared" si="1"/>
        <v>54241</v>
      </c>
      <c r="G45" s="366">
        <f>G42+G43+G44</f>
        <v>41270</v>
      </c>
      <c r="H45" s="117">
        <f>G45/F45</f>
        <v>0.76086355340056411</v>
      </c>
    </row>
    <row r="46" ht="15.75">
      <c r="A46" s="372"/>
      <c r="B46" s="355" t="s">
        <v>119</v>
      </c>
      <c r="C46" s="366">
        <f>C41+C45</f>
        <v>54406</v>
      </c>
      <c r="D46" s="366">
        <f>D41+D45</f>
        <v>54769</v>
      </c>
      <c r="E46" s="366">
        <f>E41+E45</f>
        <v>0</v>
      </c>
      <c r="F46" s="356">
        <f t="shared" si="1"/>
        <v>54769</v>
      </c>
      <c r="G46" s="366">
        <f>G41+G45</f>
        <v>41652</v>
      </c>
      <c r="H46" s="117">
        <f>G46/F46</f>
        <v>0.76050320436743413</v>
      </c>
    </row>
    <row r="47" ht="18.75">
      <c r="A47" s="374"/>
      <c r="B47" s="375"/>
      <c r="C47" s="376"/>
      <c r="D47" s="351"/>
      <c r="E47" s="351"/>
      <c r="F47" s="351"/>
      <c r="G47" s="32"/>
      <c r="H47" s="115"/>
    </row>
    <row r="48" ht="18.75">
      <c r="A48" s="351"/>
      <c r="B48" s="351"/>
      <c r="C48" s="352" t="s">
        <v>62</v>
      </c>
      <c r="D48" s="352"/>
      <c r="E48" s="352"/>
      <c r="F48" s="352"/>
      <c r="G48" s="71"/>
      <c r="H48" s="71"/>
    </row>
    <row r="49" ht="75">
      <c r="A49" s="377"/>
      <c r="B49" s="377" t="s">
        <v>294</v>
      </c>
      <c r="C49" s="354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</row>
    <row r="50" ht="15.75">
      <c r="A50" s="370" t="s">
        <v>70</v>
      </c>
      <c r="B50" s="378" t="s">
        <v>122</v>
      </c>
      <c r="C50" s="356">
        <f>C51+C52+C53+C56+C57</f>
        <v>54406</v>
      </c>
      <c r="D50" s="356">
        <f>D51+D52+D53+D56+D57</f>
        <v>54769</v>
      </c>
      <c r="E50" s="356">
        <f>E51+E52+E53+E56+E57</f>
        <v>0</v>
      </c>
      <c r="F50" s="356">
        <f>D50+E50</f>
        <v>54769</v>
      </c>
      <c r="G50" s="356">
        <f>G51+G52+G53+G56+G57</f>
        <v>39514</v>
      </c>
      <c r="H50" s="117">
        <f>G50/F50</f>
        <v>0.72146652303310266</v>
      </c>
    </row>
    <row r="51" ht="15.75">
      <c r="A51" s="379"/>
      <c r="B51" s="380" t="s">
        <v>123</v>
      </c>
      <c r="C51" s="291">
        <v>41148</v>
      </c>
      <c r="D51" s="291">
        <v>41148</v>
      </c>
      <c r="E51" s="358"/>
      <c r="F51" s="294">
        <f t="shared" ref="F51:F80" si="2">D51+E51</f>
        <v>41148</v>
      </c>
      <c r="G51" s="291">
        <v>30810</v>
      </c>
      <c r="H51" s="369">
        <f>G51/F51</f>
        <v>0.74876057159521725</v>
      </c>
    </row>
    <row r="52" ht="15.75">
      <c r="A52" s="372"/>
      <c r="B52" s="381" t="s">
        <v>124</v>
      </c>
      <c r="C52" s="291">
        <v>6096</v>
      </c>
      <c r="D52" s="291">
        <v>6096</v>
      </c>
      <c r="E52" s="358"/>
      <c r="F52" s="294">
        <f t="shared" si="2"/>
        <v>6096</v>
      </c>
      <c r="G52" s="291">
        <v>4307</v>
      </c>
      <c r="H52" s="369">
        <f>G52/F52</f>
        <v>0.70652887139107612</v>
      </c>
    </row>
    <row r="53" ht="15.75">
      <c r="A53" s="372"/>
      <c r="B53" s="381" t="s">
        <v>125</v>
      </c>
      <c r="C53" s="291">
        <v>7162</v>
      </c>
      <c r="D53" s="291">
        <v>7525</v>
      </c>
      <c r="E53" s="358"/>
      <c r="F53" s="294">
        <f t="shared" si="2"/>
        <v>7525</v>
      </c>
      <c r="G53" s="291">
        <v>4397</v>
      </c>
      <c r="H53" s="369">
        <f>G53/F53</f>
        <v>0.58431893687707637</v>
      </c>
    </row>
    <row r="54" ht="31.5">
      <c r="A54" s="372"/>
      <c r="B54" s="381" t="s">
        <v>328</v>
      </c>
      <c r="C54" s="291"/>
      <c r="D54" s="358"/>
      <c r="E54" s="358"/>
      <c r="F54" s="356">
        <f t="shared" si="2"/>
        <v>0</v>
      </c>
      <c r="G54" s="358"/>
      <c r="H54" s="115"/>
    </row>
    <row r="55" ht="15.75">
      <c r="A55" s="372"/>
      <c r="B55" s="381" t="s">
        <v>127</v>
      </c>
      <c r="C55" s="291"/>
      <c r="D55" s="358"/>
      <c r="E55" s="358"/>
      <c r="F55" s="356">
        <f t="shared" si="2"/>
        <v>0</v>
      </c>
      <c r="G55" s="358"/>
      <c r="H55" s="115"/>
    </row>
    <row r="56" ht="15.75">
      <c r="A56" s="372"/>
      <c r="B56" s="381" t="s">
        <v>128</v>
      </c>
      <c r="C56" s="291"/>
      <c r="D56" s="358"/>
      <c r="E56" s="358"/>
      <c r="F56" s="356">
        <f t="shared" si="2"/>
        <v>0</v>
      </c>
      <c r="G56" s="358"/>
      <c r="H56" s="115"/>
    </row>
    <row r="57" ht="15.75">
      <c r="A57" s="372"/>
      <c r="B57" s="381" t="s">
        <v>129</v>
      </c>
      <c r="C57" s="291">
        <f>SUM(C58:C61)</f>
        <v>0</v>
      </c>
      <c r="D57" s="358"/>
      <c r="E57" s="358"/>
      <c r="F57" s="356">
        <f t="shared" si="2"/>
        <v>0</v>
      </c>
      <c r="G57" s="358"/>
      <c r="H57" s="115"/>
    </row>
    <row r="58" ht="15.75">
      <c r="A58" s="372"/>
      <c r="B58" s="381" t="s">
        <v>130</v>
      </c>
      <c r="C58" s="291"/>
      <c r="D58" s="358"/>
      <c r="E58" s="358"/>
      <c r="F58" s="356">
        <f t="shared" si="2"/>
        <v>0</v>
      </c>
      <c r="G58" s="358"/>
      <c r="H58" s="115"/>
    </row>
    <row r="59" ht="15.75">
      <c r="A59" s="372"/>
      <c r="B59" s="381" t="s">
        <v>131</v>
      </c>
      <c r="C59" s="291"/>
      <c r="D59" s="358"/>
      <c r="E59" s="358"/>
      <c r="F59" s="356">
        <f t="shared" si="2"/>
        <v>0</v>
      </c>
      <c r="G59" s="358"/>
      <c r="H59" s="115"/>
    </row>
    <row r="60" ht="15.75">
      <c r="A60" s="372"/>
      <c r="B60" s="381" t="s">
        <v>132</v>
      </c>
      <c r="C60" s="291"/>
      <c r="D60" s="358"/>
      <c r="E60" s="358"/>
      <c r="F60" s="356">
        <f t="shared" si="2"/>
        <v>0</v>
      </c>
      <c r="G60" s="358"/>
      <c r="H60" s="115"/>
    </row>
    <row r="61" ht="15.75">
      <c r="A61" s="372"/>
      <c r="B61" s="382"/>
      <c r="C61" s="291"/>
      <c r="D61" s="358"/>
      <c r="E61" s="358"/>
      <c r="F61" s="356">
        <f t="shared" si="2"/>
        <v>0</v>
      </c>
      <c r="G61" s="358"/>
      <c r="H61" s="115"/>
    </row>
    <row r="62" ht="15.75">
      <c r="A62" s="370" t="s">
        <v>78</v>
      </c>
      <c r="B62" s="378" t="s">
        <v>133</v>
      </c>
      <c r="C62" s="356">
        <f>C63+C66+C67+C70</f>
        <v>0</v>
      </c>
      <c r="D62" s="356">
        <f>D63+D66+D67+D70</f>
        <v>0</v>
      </c>
      <c r="E62" s="356">
        <f>E63+E66+E67+E70</f>
        <v>0</v>
      </c>
      <c r="F62" s="356">
        <f t="shared" si="2"/>
        <v>0</v>
      </c>
      <c r="G62" s="358"/>
      <c r="H62" s="115"/>
    </row>
    <row r="63" ht="15.75">
      <c r="A63" s="379"/>
      <c r="B63" s="383" t="s">
        <v>45</v>
      </c>
      <c r="C63" s="291"/>
      <c r="D63" s="358"/>
      <c r="E63" s="358"/>
      <c r="F63" s="356">
        <f t="shared" si="2"/>
        <v>0</v>
      </c>
      <c r="G63" s="358"/>
      <c r="H63" s="115"/>
    </row>
    <row r="64" ht="31.5">
      <c r="A64" s="379"/>
      <c r="B64" s="381" t="s">
        <v>295</v>
      </c>
      <c r="C64" s="291"/>
      <c r="D64" s="358"/>
      <c r="E64" s="358"/>
      <c r="F64" s="356">
        <f t="shared" si="2"/>
        <v>0</v>
      </c>
      <c r="G64" s="358"/>
      <c r="H64" s="115"/>
    </row>
    <row r="65" ht="31.5">
      <c r="A65" s="379"/>
      <c r="B65" s="381" t="s">
        <v>296</v>
      </c>
      <c r="C65" s="291"/>
      <c r="D65" s="358"/>
      <c r="E65" s="358"/>
      <c r="F65" s="356">
        <f t="shared" si="2"/>
        <v>0</v>
      </c>
      <c r="G65" s="358"/>
      <c r="H65" s="115"/>
    </row>
    <row r="66" ht="15.75">
      <c r="A66" s="372"/>
      <c r="B66" s="381" t="s">
        <v>136</v>
      </c>
      <c r="C66" s="291"/>
      <c r="D66" s="358"/>
      <c r="E66" s="358"/>
      <c r="F66" s="356">
        <f t="shared" si="2"/>
        <v>0</v>
      </c>
      <c r="G66" s="358"/>
      <c r="H66" s="115"/>
    </row>
    <row r="67" ht="15.75">
      <c r="A67" s="372"/>
      <c r="B67" s="381" t="s">
        <v>158</v>
      </c>
      <c r="C67" s="291"/>
      <c r="D67" s="358"/>
      <c r="E67" s="358"/>
      <c r="F67" s="356">
        <f t="shared" si="2"/>
        <v>0</v>
      </c>
      <c r="G67" s="358"/>
      <c r="H67" s="115"/>
    </row>
    <row r="68" ht="15.75">
      <c r="A68" s="372"/>
      <c r="B68" s="381" t="s">
        <v>138</v>
      </c>
      <c r="C68" s="291"/>
      <c r="D68" s="358"/>
      <c r="E68" s="358"/>
      <c r="F68" s="356">
        <f t="shared" si="2"/>
        <v>0</v>
      </c>
      <c r="G68" s="358"/>
      <c r="H68" s="115"/>
    </row>
    <row r="69" ht="15.75">
      <c r="A69" s="372"/>
      <c r="B69" s="381" t="s">
        <v>139</v>
      </c>
      <c r="C69" s="291"/>
      <c r="D69" s="358"/>
      <c r="E69" s="358"/>
      <c r="F69" s="356">
        <f t="shared" si="2"/>
        <v>0</v>
      </c>
      <c r="G69" s="358"/>
      <c r="H69" s="115"/>
    </row>
    <row r="70" ht="15.75">
      <c r="A70" s="372"/>
      <c r="B70" s="381" t="s">
        <v>22</v>
      </c>
      <c r="C70" s="291"/>
      <c r="D70" s="358"/>
      <c r="E70" s="358"/>
      <c r="F70" s="356">
        <f t="shared" si="2"/>
        <v>0</v>
      </c>
      <c r="G70" s="358"/>
      <c r="H70" s="115"/>
    </row>
    <row r="71" ht="15.75">
      <c r="A71" s="384"/>
      <c r="B71" s="385"/>
      <c r="C71" s="386"/>
      <c r="D71" s="358"/>
      <c r="E71" s="358"/>
      <c r="F71" s="356">
        <f t="shared" si="2"/>
        <v>0</v>
      </c>
      <c r="G71" s="358"/>
      <c r="H71" s="115"/>
    </row>
    <row r="72" ht="15.75">
      <c r="A72" s="370"/>
      <c r="B72" s="387" t="s">
        <v>140</v>
      </c>
      <c r="C72" s="356">
        <f>C50+C62</f>
        <v>54406</v>
      </c>
      <c r="D72" s="356">
        <f>D50+D62</f>
        <v>54769</v>
      </c>
      <c r="E72" s="356">
        <f>E50+E62</f>
        <v>0</v>
      </c>
      <c r="F72" s="356">
        <f t="shared" si="2"/>
        <v>54769</v>
      </c>
      <c r="G72" s="356">
        <f>G50+G62</f>
        <v>39514</v>
      </c>
      <c r="H72" s="117">
        <f>G72/F72</f>
        <v>0.72146652303310266</v>
      </c>
    </row>
    <row r="73" ht="18.75">
      <c r="A73" s="370"/>
      <c r="B73" s="387"/>
      <c r="C73" s="388"/>
      <c r="D73" s="358"/>
      <c r="E73" s="358"/>
      <c r="F73" s="356">
        <f t="shared" si="2"/>
        <v>0</v>
      </c>
      <c r="G73" s="358"/>
      <c r="H73" s="114"/>
    </row>
    <row r="74" ht="18.75">
      <c r="A74" s="370" t="s">
        <v>84</v>
      </c>
      <c r="B74" s="378" t="s">
        <v>18</v>
      </c>
      <c r="C74" s="356">
        <f>C75+C76</f>
        <v>0</v>
      </c>
      <c r="D74" s="358"/>
      <c r="E74" s="358"/>
      <c r="F74" s="356">
        <f t="shared" si="2"/>
        <v>0</v>
      </c>
      <c r="G74" s="358"/>
      <c r="H74" s="114"/>
    </row>
    <row r="75" ht="18.75">
      <c r="A75" s="379"/>
      <c r="B75" s="380" t="s">
        <v>320</v>
      </c>
      <c r="C75" s="356"/>
      <c r="D75" s="358"/>
      <c r="E75" s="358"/>
      <c r="F75" s="356">
        <f t="shared" si="2"/>
        <v>0</v>
      </c>
      <c r="G75" s="358"/>
      <c r="H75" s="114"/>
    </row>
    <row r="76" ht="18.75">
      <c r="A76" s="372"/>
      <c r="B76" s="380" t="s">
        <v>118</v>
      </c>
      <c r="C76" s="366"/>
      <c r="D76" s="358"/>
      <c r="E76" s="358"/>
      <c r="F76" s="356">
        <f t="shared" si="2"/>
        <v>0</v>
      </c>
      <c r="G76" s="358"/>
      <c r="H76" s="114"/>
    </row>
    <row r="77" ht="15.75">
      <c r="A77" s="389"/>
      <c r="B77" s="390" t="s">
        <v>142</v>
      </c>
      <c r="C77" s="356">
        <f>C50+C62+C74</f>
        <v>54406</v>
      </c>
      <c r="D77" s="356">
        <f>D50+D62+D74</f>
        <v>54769</v>
      </c>
      <c r="E77" s="356">
        <f>E50+E62+E74</f>
        <v>0</v>
      </c>
      <c r="F77" s="356">
        <f t="shared" si="2"/>
        <v>54769</v>
      </c>
      <c r="G77" s="356">
        <f>G50+G62+G74</f>
        <v>39514</v>
      </c>
      <c r="H77" s="117">
        <f>G77/F77</f>
        <v>0.72146652303310266</v>
      </c>
    </row>
    <row r="78" ht="18.75">
      <c r="A78" s="351"/>
      <c r="B78" s="391"/>
      <c r="C78" s="358"/>
      <c r="D78" s="358"/>
      <c r="E78" s="358"/>
      <c r="F78" s="356">
        <f t="shared" si="2"/>
        <v>0</v>
      </c>
      <c r="G78" s="358"/>
      <c r="H78" s="114"/>
    </row>
    <row r="79" ht="18.75">
      <c r="A79" s="392"/>
      <c r="B79" s="393" t="s">
        <v>144</v>
      </c>
      <c r="C79" s="394">
        <v>6</v>
      </c>
      <c r="D79" s="394">
        <v>6</v>
      </c>
      <c r="E79" s="394"/>
      <c r="F79" s="394">
        <f t="shared" si="2"/>
        <v>6</v>
      </c>
      <c r="G79" s="394"/>
      <c r="H79" s="114"/>
    </row>
    <row r="80" ht="15.75">
      <c r="A80" s="392"/>
      <c r="B80" s="393" t="s">
        <v>145</v>
      </c>
      <c r="C80" s="394">
        <v>0</v>
      </c>
      <c r="D80" s="394">
        <v>0</v>
      </c>
      <c r="E80" s="394"/>
      <c r="F80" s="394">
        <f t="shared" si="2"/>
        <v>0</v>
      </c>
      <c r="G80" s="394">
        <v>0</v>
      </c>
      <c r="H80" s="115"/>
    </row>
    <row r="81" ht="15.75">
      <c r="A81" s="351"/>
      <c r="B81" s="351"/>
      <c r="C81" s="351"/>
      <c r="D81" s="351"/>
      <c r="E81" s="351"/>
      <c r="F81" s="351"/>
      <c r="G81" s="351"/>
      <c r="H81" s="351"/>
    </row>
    <row r="82" ht="15.75">
      <c r="A82" s="351"/>
      <c r="B82" s="351"/>
      <c r="C82" s="351"/>
      <c r="D82" s="351"/>
      <c r="E82" s="351"/>
      <c r="F82" s="351"/>
    </row>
    <row r="83" ht="15.75">
      <c r="A83" s="351"/>
      <c r="B83" s="391" t="s">
        <v>299</v>
      </c>
      <c r="C83" s="351" t="s">
        <v>59</v>
      </c>
      <c r="D83" s="351"/>
      <c r="E83" s="351"/>
      <c r="F83" s="351"/>
    </row>
    <row r="84" ht="15.75">
      <c r="A84" s="351" t="s">
        <v>300</v>
      </c>
      <c r="B84" s="391"/>
      <c r="C84" s="351"/>
      <c r="D84" s="351"/>
      <c r="E84" s="351"/>
      <c r="F84" s="351"/>
    </row>
    <row r="85" ht="15.75">
      <c r="A85" s="351">
        <v>6</v>
      </c>
      <c r="B85" s="351" t="s">
        <v>338</v>
      </c>
      <c r="C85" s="351">
        <f>6*6000*12/1000</f>
        <v>432</v>
      </c>
      <c r="D85" s="351"/>
      <c r="E85" s="351"/>
      <c r="F85" s="351"/>
    </row>
    <row r="86" ht="15.75">
      <c r="A86" s="351"/>
      <c r="B86" s="351" t="s">
        <v>330</v>
      </c>
      <c r="C86" s="395">
        <f>C85*0.28</f>
        <v>120.96000000000001</v>
      </c>
      <c r="D86" s="351"/>
      <c r="E86" s="351"/>
      <c r="F86" s="351"/>
    </row>
    <row r="87" ht="15.75">
      <c r="A87" s="351"/>
      <c r="B87" s="351"/>
      <c r="C87" s="351"/>
      <c r="D87" s="351"/>
      <c r="E87" s="351"/>
      <c r="F87" s="351"/>
    </row>
    <row r="88" ht="15.75">
      <c r="A88" s="351"/>
      <c r="B88" s="396" t="s">
        <v>323</v>
      </c>
      <c r="C88" s="397">
        <v>563.75999999999999</v>
      </c>
      <c r="D88" s="351"/>
      <c r="E88" s="351"/>
      <c r="F88" s="351"/>
    </row>
    <row r="89" ht="15.75">
      <c r="A89" s="351"/>
      <c r="B89" s="351"/>
      <c r="C89" s="351"/>
      <c r="D89" s="351"/>
      <c r="E89" s="351"/>
      <c r="F89" s="351"/>
    </row>
  </sheetData>
  <mergeCells count="2">
    <mergeCell ref="C6:F6"/>
    <mergeCell ref="C48:F48"/>
  </mergeCells>
  <pageSetup r:id="rId1" paperSize="9" orientation="portrait" scale="49"/>
  <rowBreaks count="1" manualBreakCount="1">
    <brk id="47" man="1"/>
  </rowBreaks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view="pageLayout" zoomScaleNormal="65" zoomScaleSheetLayoutView="50" workbookViewId="0">
      <selection activeCell="F2" sqref="F2"/>
    </sheetView>
  </sheetViews>
  <sheetFormatPr defaultColWidth="9" defaultRowHeight="18.75"/>
  <cols>
    <col min="1" max="1" width="57.57031" style="15" customWidth="1"/>
    <col min="2" max="2" width="27.42578" style="15" customWidth="1"/>
    <col min="3" max="3" width="23.57031" style="15" customWidth="1"/>
    <col min="4" max="4" width="27.71094" style="15" customWidth="1"/>
    <col min="5" max="5" width="32.14063" style="15" customWidth="1"/>
    <col min="6" max="6" width="13.71094" style="15" customWidth="1"/>
    <col min="7" max="7" width="17.28516" style="15" customWidth="1"/>
    <col min="8" max="16384" width="9" style="15"/>
  </cols>
  <sheetData>
    <row r="1">
      <c r="A1" s="398"/>
    </row>
    <row r="2">
      <c r="A2" s="399" t="s">
        <v>357</v>
      </c>
      <c r="B2" s="248"/>
      <c r="C2" s="248"/>
      <c r="D2" s="248"/>
    </row>
    <row r="3">
      <c r="A3" s="400" t="s">
        <v>358</v>
      </c>
      <c r="B3" s="248"/>
      <c r="C3" s="248"/>
      <c r="D3" s="248"/>
    </row>
    <row r="4">
      <c r="A4" s="400"/>
      <c r="B4" s="248"/>
      <c r="C4" s="248"/>
    </row>
    <row r="5">
      <c r="A5" s="400"/>
      <c r="B5" s="248"/>
      <c r="C5" s="248"/>
    </row>
    <row r="6" ht="75">
      <c r="A6" s="401" t="s">
        <v>359</v>
      </c>
      <c r="B6" s="402" t="s">
        <v>120</v>
      </c>
      <c r="C6" s="63" t="s">
        <v>65</v>
      </c>
      <c r="D6" s="63" t="s">
        <v>66</v>
      </c>
      <c r="E6" s="63" t="s">
        <v>67</v>
      </c>
      <c r="F6" s="64" t="s">
        <v>68</v>
      </c>
      <c r="G6" s="63" t="s">
        <v>69</v>
      </c>
    </row>
    <row r="7" ht="87.75" customHeight="1">
      <c r="A7" s="403" t="s">
        <v>360</v>
      </c>
      <c r="B7" s="404">
        <v>400</v>
      </c>
      <c r="C7" s="404">
        <v>400</v>
      </c>
      <c r="D7" s="247"/>
      <c r="E7" s="404">
        <f>C7+D7</f>
        <v>400</v>
      </c>
      <c r="F7" s="405">
        <v>400</v>
      </c>
      <c r="G7" s="332">
        <f>F7/E7</f>
        <v>1</v>
      </c>
    </row>
    <row r="8">
      <c r="A8" s="403" t="s">
        <v>361</v>
      </c>
      <c r="B8" s="404">
        <v>2500</v>
      </c>
      <c r="C8" s="404">
        <v>2500</v>
      </c>
      <c r="D8" s="247"/>
      <c r="E8" s="404">
        <f t="shared" ref="E8:E23" si="0">C8+D8</f>
        <v>2500</v>
      </c>
      <c r="F8" s="406">
        <v>2500</v>
      </c>
      <c r="G8" s="332">
        <f t="shared" ref="G8:G25" si="1">F8/E8</f>
        <v>1</v>
      </c>
    </row>
    <row r="9">
      <c r="A9" s="403" t="s">
        <v>362</v>
      </c>
      <c r="B9" s="404">
        <v>250</v>
      </c>
      <c r="C9" s="404">
        <v>250</v>
      </c>
      <c r="D9" s="247"/>
      <c r="E9" s="404">
        <f t="shared" si="0"/>
        <v>250</v>
      </c>
      <c r="F9" s="407"/>
      <c r="G9" s="332">
        <f t="shared" si="1"/>
        <v>0</v>
      </c>
    </row>
    <row r="10">
      <c r="A10" s="403" t="s">
        <v>363</v>
      </c>
      <c r="B10" s="404">
        <v>50</v>
      </c>
      <c r="C10" s="404">
        <v>50</v>
      </c>
      <c r="D10" s="247"/>
      <c r="E10" s="404">
        <f t="shared" si="0"/>
        <v>50</v>
      </c>
      <c r="F10" s="407"/>
      <c r="G10" s="332">
        <f t="shared" si="1"/>
        <v>0</v>
      </c>
    </row>
    <row r="11">
      <c r="A11" s="408" t="s">
        <v>364</v>
      </c>
      <c r="B11" s="404">
        <v>300</v>
      </c>
      <c r="C11" s="404">
        <v>194</v>
      </c>
      <c r="D11" s="247"/>
      <c r="E11" s="404">
        <f t="shared" si="0"/>
        <v>194</v>
      </c>
      <c r="F11" s="406"/>
      <c r="G11" s="332">
        <f t="shared" si="1"/>
        <v>0</v>
      </c>
    </row>
    <row r="12">
      <c r="A12" s="403" t="s">
        <v>365</v>
      </c>
      <c r="B12" s="404">
        <v>1500</v>
      </c>
      <c r="C12" s="404">
        <v>1400</v>
      </c>
      <c r="D12" s="247"/>
      <c r="E12" s="404">
        <f t="shared" si="0"/>
        <v>1400</v>
      </c>
      <c r="F12" s="407">
        <v>1400</v>
      </c>
      <c r="G12" s="332">
        <f t="shared" si="1"/>
        <v>1</v>
      </c>
    </row>
    <row r="13">
      <c r="A13" s="403" t="s">
        <v>366</v>
      </c>
      <c r="B13" s="404">
        <v>600</v>
      </c>
      <c r="C13" s="404">
        <v>600</v>
      </c>
      <c r="D13" s="247"/>
      <c r="E13" s="404">
        <f t="shared" si="0"/>
        <v>600</v>
      </c>
      <c r="F13" s="407">
        <v>600</v>
      </c>
      <c r="G13" s="332">
        <f t="shared" si="1"/>
        <v>1</v>
      </c>
    </row>
    <row r="14">
      <c r="A14" s="403" t="s">
        <v>367</v>
      </c>
      <c r="B14" s="404">
        <v>1500</v>
      </c>
      <c r="C14" s="404">
        <v>1500</v>
      </c>
      <c r="D14" s="247"/>
      <c r="E14" s="404">
        <f t="shared" si="0"/>
        <v>1500</v>
      </c>
      <c r="F14" s="406">
        <v>1500</v>
      </c>
      <c r="G14" s="332">
        <f t="shared" si="1"/>
        <v>1</v>
      </c>
    </row>
    <row r="15">
      <c r="A15" s="409" t="s">
        <v>368</v>
      </c>
      <c r="B15" s="404">
        <v>200</v>
      </c>
      <c r="C15" s="404">
        <v>200</v>
      </c>
      <c r="D15" s="247"/>
      <c r="E15" s="404">
        <f t="shared" si="0"/>
        <v>200</v>
      </c>
      <c r="F15" s="407"/>
      <c r="G15" s="332">
        <f t="shared" si="1"/>
        <v>0</v>
      </c>
    </row>
    <row r="16">
      <c r="A16" s="409" t="s">
        <v>369</v>
      </c>
      <c r="B16" s="404">
        <v>100</v>
      </c>
      <c r="C16" s="404">
        <v>100</v>
      </c>
      <c r="D16" s="247"/>
      <c r="E16" s="404">
        <f t="shared" si="0"/>
        <v>100</v>
      </c>
      <c r="F16" s="407"/>
      <c r="G16" s="332">
        <f t="shared" si="1"/>
        <v>0</v>
      </c>
    </row>
    <row r="17">
      <c r="A17" s="403" t="s">
        <v>370</v>
      </c>
      <c r="B17" s="404">
        <v>2000</v>
      </c>
      <c r="C17" s="404">
        <v>2000</v>
      </c>
      <c r="D17" s="247"/>
      <c r="E17" s="404">
        <f t="shared" si="0"/>
        <v>2000</v>
      </c>
      <c r="F17" s="406">
        <v>1000</v>
      </c>
      <c r="G17" s="332">
        <f t="shared" si="1"/>
        <v>0.5</v>
      </c>
    </row>
    <row r="18">
      <c r="A18" s="403" t="s">
        <v>371</v>
      </c>
      <c r="B18" s="404">
        <v>200</v>
      </c>
      <c r="C18" s="404">
        <v>200</v>
      </c>
      <c r="D18" s="247"/>
      <c r="E18" s="404">
        <f t="shared" si="0"/>
        <v>200</v>
      </c>
      <c r="F18" s="407"/>
      <c r="G18" s="332">
        <f t="shared" si="1"/>
        <v>0</v>
      </c>
    </row>
    <row r="19">
      <c r="A19" s="403" t="s">
        <v>372</v>
      </c>
      <c r="B19" s="404">
        <v>3000</v>
      </c>
      <c r="C19" s="404">
        <v>3000</v>
      </c>
      <c r="D19" s="247"/>
      <c r="E19" s="404">
        <f t="shared" si="0"/>
        <v>3000</v>
      </c>
      <c r="F19" s="407">
        <v>400</v>
      </c>
      <c r="G19" s="332">
        <f t="shared" si="1"/>
        <v>0.13333333333333333</v>
      </c>
    </row>
    <row r="20">
      <c r="A20" s="403" t="s">
        <v>373</v>
      </c>
      <c r="B20" s="404">
        <v>1584</v>
      </c>
      <c r="C20" s="404">
        <v>1584</v>
      </c>
      <c r="D20" s="247"/>
      <c r="E20" s="404">
        <f t="shared" si="0"/>
        <v>1584</v>
      </c>
      <c r="F20" s="406">
        <v>290</v>
      </c>
      <c r="G20" s="332">
        <f t="shared" si="1"/>
        <v>0.18308080808080809</v>
      </c>
    </row>
    <row r="21">
      <c r="A21" s="409" t="s">
        <v>374</v>
      </c>
      <c r="B21" s="404">
        <v>50</v>
      </c>
      <c r="C21" s="404">
        <v>50</v>
      </c>
      <c r="D21" s="247"/>
      <c r="E21" s="404">
        <f t="shared" si="0"/>
        <v>50</v>
      </c>
      <c r="F21" s="407"/>
      <c r="G21" s="332">
        <f t="shared" si="1"/>
        <v>0</v>
      </c>
    </row>
    <row r="22" ht="35.1" customHeight="1">
      <c r="A22" s="409" t="s">
        <v>375</v>
      </c>
      <c r="B22" s="404">
        <v>1500</v>
      </c>
      <c r="C22" s="404">
        <v>1500</v>
      </c>
      <c r="D22" s="247"/>
      <c r="E22" s="404">
        <f t="shared" si="0"/>
        <v>1500</v>
      </c>
      <c r="F22" s="407">
        <v>900</v>
      </c>
      <c r="G22" s="332">
        <f t="shared" si="1"/>
        <v>0.59999999999999998</v>
      </c>
    </row>
    <row r="23">
      <c r="A23" s="403" t="s">
        <v>376</v>
      </c>
      <c r="B23" s="404">
        <v>1500</v>
      </c>
      <c r="C23" s="404">
        <v>1500</v>
      </c>
      <c r="D23" s="247"/>
      <c r="E23" s="404">
        <f t="shared" si="0"/>
        <v>1500</v>
      </c>
      <c r="F23" s="406">
        <v>1500</v>
      </c>
      <c r="G23" s="332">
        <f t="shared" si="1"/>
        <v>1</v>
      </c>
    </row>
    <row r="24">
      <c r="A24" s="403" t="s">
        <v>377</v>
      </c>
      <c r="B24" s="404"/>
      <c r="C24" s="404"/>
      <c r="D24" s="247"/>
      <c r="E24" s="404"/>
      <c r="F24" s="406">
        <v>177</v>
      </c>
      <c r="G24" s="332"/>
    </row>
    <row r="25">
      <c r="A25" s="410" t="s">
        <v>323</v>
      </c>
      <c r="B25" s="410">
        <f>SUM(B7:B23)</f>
        <v>17234</v>
      </c>
      <c r="C25" s="410">
        <f>SUM(C7:C23)</f>
        <v>17028</v>
      </c>
      <c r="D25" s="410">
        <f>SUM(D7:D23)</f>
        <v>0</v>
      </c>
      <c r="E25" s="410">
        <f>SUM(E7:E23)</f>
        <v>17028</v>
      </c>
      <c r="F25" s="411">
        <f>SUM(F7:F24)</f>
        <v>10667</v>
      </c>
      <c r="G25" s="332">
        <f t="shared" si="1"/>
        <v>0.62643880667136476</v>
      </c>
    </row>
  </sheetData>
  <sheetProtection selectLockedCells="1" selectUnlockedCells="1"/>
  <printOptions horizontalCentered="1" verticalCentered="1"/>
  <pageMargins left="0.7875" right="0.7875" top="0.9840278" bottom="0.9840278" header="0.5118055" footer="0.5118055"/>
  <pageSetup r:id="rId1" paperSize="9" orientation="landscape" horizontalDpi="300" verticalDpi="300" scale="66"/>
  <headerFooter alignWithMargins="0">
    <oddHeader xml:space="preserve">&amp;R17.sz. melléklet a…. / 2023. (XI.16.) önkormányzati rendelethez </oddHead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Views>
    <sheetView zoomScale="52" zoomScaleNormal="52" zoomScaleSheetLayoutView="52" workbookViewId="0" topLeftCell="T1">
      <selection activeCell="AC4" sqref="AC4"/>
    </sheetView>
  </sheetViews>
  <sheetFormatPr defaultColWidth="9.140625" defaultRowHeight="18.75"/>
  <cols>
    <col min="1" max="1" width="4.710938" style="15" customWidth="1"/>
    <col min="2" max="2" width="34.42578" style="15" customWidth="1"/>
    <col min="3" max="3" width="12.71094" style="15" customWidth="1"/>
    <col min="4" max="4" width="14.57031" style="15" customWidth="1"/>
    <col min="5" max="5" width="12.71094" style="15" customWidth="1"/>
    <col min="6" max="6" width="19" style="15" customWidth="1"/>
    <col min="7" max="7" width="12.28516" style="15" customWidth="1"/>
    <col min="8" max="16384" width="9.140625" style="15"/>
  </cols>
  <sheetData>
    <row r="1">
      <c r="B1" s="15" t="s">
        <v>378</v>
      </c>
    </row>
    <row r="2" s="13" customFormat="1" ht="27" customHeight="1">
      <c r="A2" s="147" t="s">
        <v>379</v>
      </c>
      <c r="B2" s="15"/>
      <c r="C2" s="412" t="s">
        <v>380</v>
      </c>
      <c r="D2" s="412"/>
      <c r="E2" s="412"/>
      <c r="F2" s="412"/>
      <c r="G2" s="412"/>
    </row>
    <row r="3" s="13" customFormat="1">
      <c r="A3" s="15"/>
      <c r="B3" s="15"/>
      <c r="C3" s="15"/>
      <c r="D3" s="15"/>
      <c r="E3" s="15"/>
      <c r="F3" s="15"/>
      <c r="G3" s="15"/>
    </row>
    <row r="4" s="13" customFormat="1" ht="24.75" customHeight="1">
      <c r="A4" s="147" t="s">
        <v>381</v>
      </c>
      <c r="B4" s="15"/>
      <c r="C4" s="412" t="s">
        <v>380</v>
      </c>
      <c r="D4" s="412"/>
      <c r="E4" s="412"/>
      <c r="F4" s="412"/>
      <c r="G4" s="15"/>
    </row>
    <row r="5" s="13" customFormat="1">
      <c r="A5" s="15"/>
      <c r="B5" s="15"/>
      <c r="C5" s="15"/>
      <c r="D5" s="15"/>
      <c r="E5" s="15"/>
      <c r="F5" s="15"/>
      <c r="G5" s="15"/>
    </row>
    <row r="6" ht="35.85" customHeight="1">
      <c r="A6" s="413" t="s">
        <v>382</v>
      </c>
      <c r="B6" s="13"/>
      <c r="C6" s="13"/>
    </row>
    <row r="7" ht="32.85" customHeight="1">
      <c r="A7" s="413" t="s">
        <v>383</v>
      </c>
    </row>
    <row r="8" s="11" customFormat="1" ht="102.4" customHeight="1">
      <c r="A8" s="276" t="s">
        <v>176</v>
      </c>
      <c r="B8" s="276" t="s">
        <v>384</v>
      </c>
      <c r="C8" s="276" t="s">
        <v>385</v>
      </c>
      <c r="D8" s="276" t="s">
        <v>386</v>
      </c>
      <c r="E8" s="276" t="s">
        <v>387</v>
      </c>
      <c r="F8" s="276" t="s">
        <v>388</v>
      </c>
      <c r="G8" s="276" t="s">
        <v>389</v>
      </c>
    </row>
    <row r="9" ht="37.5">
      <c r="A9" s="414" t="s">
        <v>187</v>
      </c>
      <c r="B9" s="415" t="s">
        <v>390</v>
      </c>
      <c r="C9" s="416"/>
      <c r="D9" s="416"/>
      <c r="E9" s="416"/>
      <c r="F9" s="416"/>
      <c r="G9" s="417">
        <f t="shared" ref="G9:G15" si="0">SUM(C9:F9)</f>
        <v>0</v>
      </c>
    </row>
    <row r="10" ht="47.85" customHeight="1">
      <c r="A10" s="418" t="s">
        <v>188</v>
      </c>
      <c r="B10" s="31" t="s">
        <v>391</v>
      </c>
      <c r="C10" s="419"/>
      <c r="D10" s="419"/>
      <c r="E10" s="419"/>
      <c r="F10" s="419"/>
      <c r="G10" s="420">
        <f t="shared" si="0"/>
        <v>0</v>
      </c>
    </row>
    <row r="11" ht="60.6" customHeight="1">
      <c r="A11" s="418" t="s">
        <v>189</v>
      </c>
      <c r="B11" s="31" t="s">
        <v>392</v>
      </c>
      <c r="C11" s="419"/>
      <c r="D11" s="419"/>
      <c r="E11" s="419"/>
      <c r="F11" s="419"/>
      <c r="G11" s="420">
        <f t="shared" si="0"/>
        <v>0</v>
      </c>
    </row>
    <row r="12" ht="37.9" customHeight="1">
      <c r="A12" s="418" t="s">
        <v>190</v>
      </c>
      <c r="B12" s="31" t="s">
        <v>393</v>
      </c>
      <c r="C12" s="419"/>
      <c r="D12" s="419"/>
      <c r="E12" s="419"/>
      <c r="F12" s="419"/>
      <c r="G12" s="420">
        <f t="shared" si="0"/>
        <v>0</v>
      </c>
    </row>
    <row r="13" ht="50.65" customHeight="1">
      <c r="A13" s="418" t="s">
        <v>191</v>
      </c>
      <c r="B13" s="31" t="s">
        <v>394</v>
      </c>
      <c r="C13" s="419"/>
      <c r="D13" s="419"/>
      <c r="E13" s="419"/>
      <c r="F13" s="419"/>
      <c r="G13" s="420">
        <f t="shared" si="0"/>
        <v>0</v>
      </c>
    </row>
    <row r="14" ht="24" customHeight="1">
      <c r="A14" s="421" t="s">
        <v>192</v>
      </c>
      <c r="B14" s="422" t="s">
        <v>395</v>
      </c>
      <c r="C14" s="423"/>
      <c r="D14" s="423"/>
      <c r="E14" s="423"/>
      <c r="F14" s="423"/>
      <c r="G14" s="424">
        <f t="shared" si="0"/>
        <v>0</v>
      </c>
    </row>
    <row r="15" s="14" customFormat="1" ht="24" customHeight="1">
      <c r="A15" s="425" t="s">
        <v>396</v>
      </c>
      <c r="B15" s="33" t="s">
        <v>389</v>
      </c>
      <c r="C15" s="420">
        <f>SUM(C9:C14)</f>
        <v>0</v>
      </c>
      <c r="D15" s="420">
        <f>SUM(D9:D14)</f>
        <v>0</v>
      </c>
      <c r="E15" s="420">
        <f>SUM(E9:E14)</f>
        <v>0</v>
      </c>
      <c r="F15" s="420">
        <f>SUM(F9:F14)</f>
        <v>0</v>
      </c>
      <c r="G15" s="420">
        <f t="shared" si="0"/>
        <v>0</v>
      </c>
    </row>
    <row r="16" s="13" customFormat="1">
      <c r="A16" s="15"/>
      <c r="B16" s="15"/>
      <c r="C16" s="15"/>
      <c r="D16" s="15"/>
      <c r="E16" s="15"/>
      <c r="F16" s="15"/>
      <c r="G16" s="15"/>
    </row>
    <row r="17" s="13" customFormat="1">
      <c r="A17" s="15"/>
      <c r="B17" s="15"/>
      <c r="C17" s="15"/>
      <c r="D17" s="15"/>
      <c r="E17" s="15"/>
      <c r="F17" s="15"/>
      <c r="G17" s="15"/>
    </row>
    <row r="18" s="13" customFormat="1">
      <c r="A18" s="15"/>
      <c r="B18" s="15"/>
      <c r="C18" s="15"/>
      <c r="D18" s="15"/>
      <c r="E18" s="15"/>
      <c r="F18" s="15"/>
      <c r="G18" s="15"/>
    </row>
    <row r="19" s="13" customFormat="1">
      <c r="A19" s="13" t="s">
        <v>397</v>
      </c>
      <c r="B19" s="15"/>
      <c r="C19" s="15"/>
      <c r="D19" s="15"/>
      <c r="E19" s="15"/>
      <c r="F19" s="15"/>
      <c r="G19" s="15"/>
    </row>
    <row r="20" s="13" customFormat="1">
      <c r="A20" s="15"/>
      <c r="B20" s="15"/>
      <c r="C20" s="15"/>
      <c r="D20" s="15"/>
      <c r="E20" s="15"/>
      <c r="F20" s="15"/>
      <c r="G20" s="15"/>
    </row>
    <row r="22">
      <c r="C22" s="13"/>
      <c r="D22" s="13"/>
      <c r="E22" s="13"/>
      <c r="F22" s="13"/>
    </row>
    <row r="23" ht="19.5">
      <c r="C23" s="426"/>
      <c r="D23" s="427" t="s">
        <v>398</v>
      </c>
      <c r="E23" s="427"/>
      <c r="F23" s="426"/>
    </row>
  </sheetData>
  <sheetProtection selectLockedCells="1" selectUnlockedCells="1"/>
  <mergeCells count="2">
    <mergeCell ref="C2:G2"/>
    <mergeCell ref="C4:F4"/>
  </mergeCells>
  <pageMargins left="0.7479166" right="0.7479166" top="0.9840278" bottom="0.9840278" header="0.5118055" footer="0.5118055"/>
  <pageSetup r:id="rId1" paperSize="9" orientation="portrait" horizontalDpi="300" verticalDpi="300" scale="79"/>
  <headerFooter alignWithMargins="0">
    <oddHeader xml:space="preserve">&amp;R18. melléklet a…. / 2023. (XI.16.) önkormányzati rendelethez </oddHead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zoomScale="73" zoomScaleNormal="73" zoomScaleSheetLayoutView="70" workbookViewId="0" topLeftCell="B61">
      <selection activeCell="H44" sqref="H44"/>
    </sheetView>
  </sheetViews>
  <sheetFormatPr defaultColWidth="9" defaultRowHeight="18.75"/>
  <cols>
    <col min="1" max="1" width="9" style="15"/>
    <col min="2" max="2" width="97.14063" style="15" customWidth="1"/>
    <col min="3" max="3" width="20.42578" style="38" customWidth="1"/>
    <col min="4" max="4" width="23.57031" style="15" customWidth="1"/>
    <col min="5" max="5" width="23.71094" style="15" customWidth="1"/>
    <col min="6" max="6" width="21.71094" style="15" customWidth="1"/>
    <col min="7" max="7" width="14" style="15" customWidth="1"/>
    <col min="8" max="8" width="26.14063" style="15" customWidth="1"/>
    <col min="9" max="9" width="16.57031" style="15" bestFit="1" customWidth="1"/>
    <col min="10" max="10" width="13" style="15" bestFit="1" customWidth="1"/>
    <col min="11" max="16384" width="9" style="15"/>
  </cols>
  <sheetData>
    <row r="1" s="1" customFormat="1" ht="20.25" customHeight="1">
      <c r="A1" s="58"/>
      <c r="B1" s="58" t="s">
        <v>56</v>
      </c>
      <c r="C1" s="58"/>
      <c r="D1" s="58"/>
      <c r="E1" s="58"/>
      <c r="F1" s="58"/>
      <c r="G1" s="1" t="s">
        <v>57</v>
      </c>
    </row>
    <row r="2" s="1" customFormat="1" ht="20.25" customHeight="1">
      <c r="A2" s="58"/>
      <c r="B2" s="58" t="s">
        <v>58</v>
      </c>
      <c r="C2" s="58"/>
      <c r="D2" s="58"/>
      <c r="E2" s="58"/>
      <c r="F2" s="58"/>
    </row>
    <row r="3" s="1" customFormat="1">
      <c r="C3" s="59" t="s">
        <v>59</v>
      </c>
    </row>
    <row r="4" s="1" customFormat="1" ht="39" customHeight="1">
      <c r="A4" s="60" t="s">
        <v>60</v>
      </c>
      <c r="B4" s="60" t="s">
        <v>61</v>
      </c>
      <c r="C4" s="61" t="s">
        <v>62</v>
      </c>
      <c r="D4" s="61"/>
      <c r="E4" s="61"/>
      <c r="F4" s="61"/>
      <c r="IO4" s="15"/>
    </row>
    <row r="5" s="1" customFormat="1" ht="79.15" customHeight="1">
      <c r="A5" s="37"/>
      <c r="B5" s="35" t="s">
        <v>63</v>
      </c>
      <c r="C5" s="62" t="s">
        <v>64</v>
      </c>
      <c r="D5" s="63" t="s">
        <v>65</v>
      </c>
      <c r="E5" s="63" t="s">
        <v>66</v>
      </c>
      <c r="F5" s="63" t="s">
        <v>67</v>
      </c>
      <c r="G5" s="64" t="s">
        <v>68</v>
      </c>
      <c r="H5" s="63" t="s">
        <v>69</v>
      </c>
      <c r="IO5" s="15"/>
    </row>
    <row r="6" s="1" customFormat="1">
      <c r="A6" s="65" t="s">
        <v>70</v>
      </c>
      <c r="B6" s="66" t="s">
        <v>71</v>
      </c>
      <c r="C6" s="67">
        <f>C7+C8+C9+C10+C11+C12</f>
        <v>855566</v>
      </c>
      <c r="D6" s="67">
        <f>D7+D8+D9+D10+D11+D12</f>
        <v>946778</v>
      </c>
      <c r="E6" s="67">
        <f>E7+E8+E9+E10+E11+E12</f>
        <v>8049</v>
      </c>
      <c r="F6" s="67">
        <f>F7+F8+F9+F10+F11+F12</f>
        <v>954827</v>
      </c>
      <c r="G6" s="67">
        <f>G7+G8+G9+G10+G11+G12</f>
        <v>718920</v>
      </c>
      <c r="H6" s="68">
        <f>G6/F6</f>
        <v>0.75293220656726301</v>
      </c>
      <c r="IO6" s="15"/>
    </row>
    <row r="7" s="1" customFormat="1" ht="19.5">
      <c r="A7" s="69"/>
      <c r="B7" s="70" t="s">
        <v>72</v>
      </c>
      <c r="C7" s="32">
        <f>'8. melléklet Önkormányzat'!C10</f>
        <v>249302</v>
      </c>
      <c r="D7" s="32">
        <f>'8. melléklet Önkormányzat'!D10</f>
        <v>325925</v>
      </c>
      <c r="E7" s="71">
        <f>'8. melléklet Önkormányzat'!E10+'9.  melléklet Hivatal'!E9+'10. melléklet Isaszegi Héts'!E9+'11.  melléklet Isaszegi Bóbi'!E9+'12. mell. Isaszegi Humánszol'!E9+'13.  mellékletMűvelődési ház'!E9+'14. melléklet Könyvtár'!E9+'15.melléklet IVÜSZ'!E9</f>
        <v>0</v>
      </c>
      <c r="F7" s="32">
        <f t="shared" ref="F7:F12" si="0">+D7+E7</f>
        <v>325925</v>
      </c>
      <c r="G7" s="32">
        <f>'8. melléklet Önkormányzat'!G10</f>
        <v>247703</v>
      </c>
      <c r="H7" s="72">
        <f t="shared" ref="H7:H46" si="1">G7/F7</f>
        <v>0.76000000000000001</v>
      </c>
      <c r="IO7" s="15"/>
    </row>
    <row r="8" s="1" customFormat="1">
      <c r="A8" s="73"/>
      <c r="B8" s="70" t="s">
        <v>73</v>
      </c>
      <c r="C8" s="32">
        <f>'8. melléklet Önkormányzat'!C11</f>
        <v>276055</v>
      </c>
      <c r="D8" s="32">
        <f>'8. melléklet Önkormányzat'!D11</f>
        <v>317164</v>
      </c>
      <c r="E8" s="74">
        <f>'8. melléklet Önkormányzat'!E11+'9.  melléklet Hivatal'!E10+'10. melléklet Isaszegi Héts'!E10+'11.  melléklet Isaszegi Bóbi'!E10+'12. mell. Isaszegi Humánszol'!E10+'13.  mellékletMűvelődési ház'!E10+'14. melléklet Könyvtár'!E10+'15.melléklet IVÜSZ'!E10</f>
        <v>4226</v>
      </c>
      <c r="F8" s="32">
        <f t="shared" si="0"/>
        <v>321390</v>
      </c>
      <c r="G8" s="32">
        <f>'8. melléklet Önkormányzat'!G11</f>
        <v>239242</v>
      </c>
      <c r="H8" s="72">
        <f t="shared" si="1"/>
        <v>0.74439777217710568</v>
      </c>
      <c r="IO8" s="15"/>
    </row>
    <row r="9" s="1" customFormat="1">
      <c r="A9" s="73"/>
      <c r="B9" s="70" t="s">
        <v>74</v>
      </c>
      <c r="C9" s="32">
        <f>'8. melléklet Önkormányzat'!C12</f>
        <v>229732</v>
      </c>
      <c r="D9" s="32">
        <f>'8. melléklet Önkormányzat'!D12</f>
        <v>265896</v>
      </c>
      <c r="E9" s="74">
        <f>'8. melléklet Önkormányzat'!E12+'9.  melléklet Hivatal'!E11+'10. melléklet Isaszegi Héts'!E11+'11.  melléklet Isaszegi Bóbi'!E11+'12. mell. Isaszegi Humánszol'!E11+'13.  mellékletMűvelődési ház'!E11+'14. melléklet Könyvtár'!E11+'15.melléklet IVÜSZ'!E11</f>
        <v>3823</v>
      </c>
      <c r="F9" s="32">
        <f t="shared" si="0"/>
        <v>269719</v>
      </c>
      <c r="G9" s="32">
        <f>'8. melléklet Önkormányzat'!G12</f>
        <v>201610</v>
      </c>
      <c r="H9" s="72">
        <f t="shared" si="1"/>
        <v>0.7474816382976357</v>
      </c>
      <c r="IO9" s="15"/>
    </row>
    <row r="10" s="1" customFormat="1">
      <c r="A10" s="73"/>
      <c r="B10" s="70" t="s">
        <v>75</v>
      </c>
      <c r="C10" s="32">
        <f>'8. melléklet Önkormányzat'!C13</f>
        <v>26067</v>
      </c>
      <c r="D10" s="32">
        <f>'8. melléklet Önkormányzat'!D13</f>
        <v>34191</v>
      </c>
      <c r="E10" s="71">
        <f>'8. melléklet Önkormányzat'!E13+'9.  melléklet Hivatal'!E12+'10. melléklet Isaszegi Héts'!E12+'11.  melléklet Isaszegi Bóbi'!E12+'12. mell. Isaszegi Humánszol'!E12+'13.  mellékletMűvelődési ház'!E12+'14. melléklet Könyvtár'!E12+'15.melléklet IVÜSZ'!E12</f>
        <v>0</v>
      </c>
      <c r="F10" s="32">
        <f t="shared" si="0"/>
        <v>34191</v>
      </c>
      <c r="G10" s="32">
        <f>'8. melléklet Önkormányzat'!G13</f>
        <v>26763</v>
      </c>
      <c r="H10" s="72">
        <f t="shared" si="1"/>
        <v>0.78274984645082035</v>
      </c>
      <c r="IO10" s="15"/>
    </row>
    <row r="11" s="1" customFormat="1">
      <c r="A11" s="73"/>
      <c r="B11" s="70" t="s">
        <v>76</v>
      </c>
      <c r="C11" s="32">
        <f>'8. melléklet Önkormányzat'!C14</f>
        <v>67050</v>
      </c>
      <c r="D11" s="32">
        <f>'8. melléklet Önkormányzat'!D14</f>
        <v>3602</v>
      </c>
      <c r="E11" s="32">
        <f>'8. melléklet Önkormányzat'!E14</f>
        <v>0</v>
      </c>
      <c r="F11" s="32">
        <f t="shared" si="0"/>
        <v>3602</v>
      </c>
      <c r="G11" s="32">
        <f>'8. melléklet Önkormányzat'!G14</f>
        <v>3602</v>
      </c>
      <c r="H11" s="72"/>
      <c r="IO11" s="15"/>
    </row>
    <row r="12" s="1" customFormat="1">
      <c r="A12" s="73"/>
      <c r="B12" s="70" t="s">
        <v>77</v>
      </c>
      <c r="C12" s="32">
        <f>'8. melléklet Önkormányzat'!C15</f>
        <v>7360</v>
      </c>
      <c r="D12" s="32">
        <f>'8. melléklet Önkormányzat'!D15</f>
        <v>0</v>
      </c>
      <c r="E12" s="32">
        <f>'8. melléklet Önkormányzat'!E15</f>
        <v>0</v>
      </c>
      <c r="F12" s="32">
        <f t="shared" si="0"/>
        <v>0</v>
      </c>
      <c r="G12" s="32">
        <f>'8. melléklet Önkormányzat'!G15</f>
        <v>0</v>
      </c>
      <c r="H12" s="72"/>
      <c r="IO12" s="15"/>
    </row>
    <row r="13" s="1" customFormat="1">
      <c r="A13" s="75" t="s">
        <v>78</v>
      </c>
      <c r="B13" s="66" t="s">
        <v>79</v>
      </c>
      <c r="C13" s="67">
        <f>C14+C15+C16+C17</f>
        <v>100918</v>
      </c>
      <c r="D13" s="67">
        <f>D14+D15+D16+D17</f>
        <v>84369</v>
      </c>
      <c r="E13" s="67">
        <f>E14+E15+E16+E17</f>
        <v>18396</v>
      </c>
      <c r="F13" s="67">
        <f>F14+F15+F16+F17</f>
        <v>102765</v>
      </c>
      <c r="G13" s="67">
        <f>G14+G15+G16+G17</f>
        <v>82447</v>
      </c>
      <c r="H13" s="68">
        <f t="shared" si="1"/>
        <v>0.80228677078771959</v>
      </c>
      <c r="IO13" s="15"/>
    </row>
    <row r="14" s="1" customFormat="1" ht="19.5">
      <c r="A14" s="69"/>
      <c r="B14" s="70" t="s">
        <v>80</v>
      </c>
      <c r="C14" s="32">
        <f>'8. melléklet Önkormányzat'!C17+'9.  melléklet Hivatal'!C16+'10. melléklet Isaszegi Héts'!C16+'11.  melléklet Isaszegi Bóbi'!C16+'12. mell. Isaszegi Humánszol'!C16+'13.  mellékletMűvelődési ház'!C16+'14. melléklet Könyvtár'!C16+'15.melléklet IVÜSZ'!C16</f>
        <v>2160</v>
      </c>
      <c r="D14" s="32">
        <f>'8. melléklet Önkormányzat'!D17+'9.  melléklet Hivatal'!D16+'10. melléklet Isaszegi Héts'!D16+'11.  melléklet Isaszegi Bóbi'!D16+'12. mell. Isaszegi Humánszol'!D16+'13.  mellékletMűvelődési ház'!D16+'14. melléklet Könyvtár'!D16+'15.melléklet IVÜSZ'!D16</f>
        <v>2160</v>
      </c>
      <c r="E14" s="32">
        <f>'8. melléklet Önkormányzat'!E17+'9.  melléklet Hivatal'!E16+'10. melléklet Isaszegi Héts'!E16+'11.  melléklet Isaszegi Bóbi'!E16+'12. mell. Isaszegi Humánszol'!E16+'13.  mellékletMűvelődési ház'!E16+'14. melléklet Könyvtár'!E16+'15.melléklet IVÜSZ'!E16</f>
        <v>0</v>
      </c>
      <c r="F14" s="32">
        <f>+D14+E14</f>
        <v>2160</v>
      </c>
      <c r="G14" s="32">
        <f>'8. melléklet Önkormányzat'!G17+'9.  melléklet Hivatal'!G16+'10. melléklet Isaszegi Héts'!G16+'11.  melléklet Isaszegi Bóbi'!G16+'12. mell. Isaszegi Humánszol'!G16+'13.  mellékletMűvelődési ház'!G16+'14. melléklet Könyvtár'!G16+'15.melléklet IVÜSZ'!G16</f>
        <v>1620</v>
      </c>
      <c r="H14" s="72">
        <f t="shared" si="1"/>
        <v>0.75</v>
      </c>
      <c r="M14" s="15"/>
      <c r="IO14" s="15"/>
    </row>
    <row r="15" s="1" customFormat="1">
      <c r="A15" s="73"/>
      <c r="B15" s="70" t="s">
        <v>81</v>
      </c>
      <c r="C15" s="32">
        <f>'8. melléklet Önkormányzat'!C18+'9.  melléklet Hivatal'!C17+'10. melléklet Isaszegi Héts'!C17+'11.  melléklet Isaszegi Bóbi'!C17+'12. mell. Isaszegi Humánszol'!C17+'13.  mellékletMűvelődési ház'!C17+'14. melléklet Könyvtár'!C17+'15.melléklet IVÜSZ'!C17</f>
        <v>0</v>
      </c>
      <c r="D15" s="32">
        <f>'8. melléklet Önkormányzat'!D18+'9.  melléklet Hivatal'!D17+'10. melléklet Isaszegi Héts'!D17+'11.  melléklet Isaszegi Bóbi'!D17+'12. mell. Isaszegi Humánszol'!D17+'13.  mellékletMűvelődési ház'!D17+'14. melléklet Könyvtár'!D17+'15.melléklet IVÜSZ'!D17</f>
        <v>0</v>
      </c>
      <c r="E15" s="32">
        <f>'8. melléklet Önkormányzat'!E18+'9.  melléklet Hivatal'!E17+'10. melléklet Isaszegi Héts'!E17+'11.  melléklet Isaszegi Bóbi'!E17+'12. mell. Isaszegi Humánszol'!E17+'13.  mellékletMűvelődési ház'!E17+'14. melléklet Könyvtár'!E17+'15.melléklet IVÜSZ'!E17</f>
        <v>0</v>
      </c>
      <c r="F15" s="32">
        <f>+D15+E15</f>
        <v>0</v>
      </c>
      <c r="G15" s="32">
        <f>'8. melléklet Önkormányzat'!G18+'9.  melléklet Hivatal'!G17+'10. melléklet Isaszegi Héts'!G17+'11.  melléklet Isaszegi Bóbi'!G17+'12. mell. Isaszegi Humánszol'!G17+'13.  mellékletMűvelődési ház'!G17+'14. melléklet Könyvtár'!G17+'15.melléklet IVÜSZ'!G17</f>
        <v>651</v>
      </c>
      <c r="H15" s="72"/>
      <c r="IO15" s="15"/>
    </row>
    <row r="16" s="1" customFormat="1">
      <c r="A16" s="73"/>
      <c r="B16" s="70" t="s">
        <v>82</v>
      </c>
      <c r="C16" s="32">
        <f>'8. melléklet Önkormányzat'!C19+'9.  melléklet Hivatal'!C18+'10. melléklet Isaszegi Héts'!C18+'11.  melléklet Isaszegi Bóbi'!C18+'12. mell. Isaszegi Humánszol'!C18+'13.  mellékletMűvelődési ház'!C18+'14. melléklet Könyvtár'!C18+'15.melléklet IVÜSZ'!C18</f>
        <v>95000</v>
      </c>
      <c r="D16" s="32">
        <f>'8. melléklet Önkormányzat'!D19+'9.  melléklet Hivatal'!D18+'10. melléklet Isaszegi Héts'!D18+'11.  melléklet Isaszegi Bóbi'!D18+'12. mell. Isaszegi Humánszol'!D18+'13.  mellékletMűvelődési ház'!D18+'14. melléklet Könyvtár'!D18+'15.melléklet IVÜSZ'!D18</f>
        <v>78451</v>
      </c>
      <c r="E16" s="32">
        <f>'8. melléklet Önkormányzat'!E19+'9.  melléklet Hivatal'!E18+'10. melléklet Isaszegi Héts'!E18+'11.  melléklet Isaszegi Bóbi'!E18+'12. mell. Isaszegi Humánszol'!E18+'13.  mellékletMűvelődési ház'!E18+'14. melléklet Könyvtár'!E18+'15.melléklet IVÜSZ'!E18</f>
        <v>18396</v>
      </c>
      <c r="F16" s="32">
        <f>+D16+E16</f>
        <v>96847</v>
      </c>
      <c r="G16" s="32">
        <f>'8. melléklet Önkormányzat'!G19+'9.  melléklet Hivatal'!G18+'10. melléklet Isaszegi Héts'!G18+'11.  melléklet Isaszegi Bóbi'!G18+'12. mell. Isaszegi Humánszol'!G18+'13.  mellékletMűvelődési ház'!G18+'14. melléklet Könyvtár'!G18+'15.melléklet IVÜSZ'!G18</f>
        <v>78394</v>
      </c>
      <c r="H16" s="72">
        <f t="shared" si="1"/>
        <v>0.80946234782698478</v>
      </c>
      <c r="IO16" s="15"/>
    </row>
    <row r="17" s="1" customFormat="1">
      <c r="A17" s="73"/>
      <c r="B17" s="70" t="s">
        <v>83</v>
      </c>
      <c r="C17" s="32">
        <f>'8. melléklet Önkormányzat'!C20+'9.  melléklet Hivatal'!C19+'10. melléklet Isaszegi Héts'!C19+'11.  melléklet Isaszegi Bóbi'!C19+'12. mell. Isaszegi Humánszol'!C19+'13.  mellékletMűvelődési ház'!C19+'14. melléklet Könyvtár'!C19+'15.melléklet IVÜSZ'!C19</f>
        <v>3758</v>
      </c>
      <c r="D17" s="32">
        <f>'8. melléklet Önkormányzat'!D20+'9.  melléklet Hivatal'!D19+'10. melléklet Isaszegi Héts'!D19+'11.  melléklet Isaszegi Bóbi'!D19+'12. mell. Isaszegi Humánszol'!D19+'13.  mellékletMűvelődési ház'!D19+'14. melléklet Könyvtár'!D19+'15.melléklet IVÜSZ'!D19</f>
        <v>3758</v>
      </c>
      <c r="E17" s="32">
        <f>'8. melléklet Önkormányzat'!E20+'9.  melléklet Hivatal'!E19+'10. melléklet Isaszegi Héts'!E19+'11.  melléklet Isaszegi Bóbi'!E19+'12. mell. Isaszegi Humánszol'!E19+'13.  mellékletMűvelődési ház'!E19+'14. melléklet Könyvtár'!E19+'15.melléklet IVÜSZ'!E19</f>
        <v>0</v>
      </c>
      <c r="F17" s="32">
        <f>+D17+E17</f>
        <v>3758</v>
      </c>
      <c r="G17" s="32">
        <f>'8. melléklet Önkormányzat'!G20+'9.  melléklet Hivatal'!G19+'10. melléklet Isaszegi Héts'!G19+'11.  melléklet Isaszegi Bóbi'!G19+'12. mell. Isaszegi Humánszol'!G19+'13.  mellékletMűvelődési ház'!G19+'14. melléklet Könyvtár'!G19+'15.melléklet IVÜSZ'!G19</f>
        <v>1782</v>
      </c>
      <c r="H17" s="72">
        <f t="shared" si="1"/>
        <v>0.4741883980840873</v>
      </c>
      <c r="IO17" s="15"/>
    </row>
    <row r="18" s="1" customFormat="1">
      <c r="A18" s="75" t="s">
        <v>84</v>
      </c>
      <c r="B18" s="76" t="s">
        <v>85</v>
      </c>
      <c r="C18" s="67">
        <f>C19</f>
        <v>0</v>
      </c>
      <c r="D18" s="67">
        <f>D19</f>
        <v>0</v>
      </c>
      <c r="E18" s="67">
        <f>E19</f>
        <v>0</v>
      </c>
      <c r="F18" s="67">
        <f>F19</f>
        <v>0</v>
      </c>
      <c r="G18" s="67">
        <f>G19</f>
        <v>0</v>
      </c>
      <c r="H18" s="77"/>
      <c r="IO18" s="15"/>
    </row>
    <row r="19" s="1" customFormat="1">
      <c r="A19" s="78"/>
      <c r="B19" s="79" t="s">
        <v>86</v>
      </c>
      <c r="C19" s="71"/>
      <c r="D19" s="71">
        <f>'8. melléklet Önkormányzat'!D22+'9.  melléklet Hivatal'!D21+'10. melléklet Isaszegi Héts'!D21+'11.  melléklet Isaszegi Bóbi'!D21+'12. mell. Isaszegi Humánszol'!D21+'13.  mellékletMűvelődési ház'!D21+'14. melléklet Könyvtár'!D21+'15.melléklet IVÜSZ'!D21</f>
        <v>0</v>
      </c>
      <c r="E19" s="71">
        <f>'8. melléklet Önkormányzat'!E22+'9.  melléklet Hivatal'!E21+'10. melléklet Isaszegi Héts'!E21+'11.  melléklet Isaszegi Bóbi'!E21+'12. mell. Isaszegi Humánszol'!E21+'13.  mellékletMűvelődési ház'!E21+'14. melléklet Könyvtár'!E21+'15.melléklet IVÜSZ'!E21</f>
        <v>0</v>
      </c>
      <c r="F19" s="32">
        <f>D19+E19</f>
        <v>0</v>
      </c>
      <c r="G19" s="32">
        <f>'8. melléklet Önkormányzat'!G22</f>
        <v>0</v>
      </c>
      <c r="H19" s="72"/>
      <c r="IO19" s="15"/>
    </row>
    <row r="20" s="1" customFormat="1" ht="23.1" customHeight="1">
      <c r="A20" s="75" t="s">
        <v>87</v>
      </c>
      <c r="B20" s="76" t="s">
        <v>88</v>
      </c>
      <c r="C20" s="67">
        <f>C21+C22+C23+C24</f>
        <v>419900</v>
      </c>
      <c r="D20" s="67">
        <f>D21+D22+D23+D24</f>
        <v>419913</v>
      </c>
      <c r="E20" s="67">
        <f>E21+E22+E23+E24</f>
        <v>0</v>
      </c>
      <c r="F20" s="67">
        <f>F21+F22+F23+F24</f>
        <v>419913</v>
      </c>
      <c r="G20" s="67">
        <f>G21+G22+G23+G24</f>
        <v>416625</v>
      </c>
      <c r="H20" s="68">
        <f t="shared" si="1"/>
        <v>0.9921698066027963</v>
      </c>
      <c r="IO20" s="15"/>
    </row>
    <row r="21" s="1" customFormat="1" ht="60.75" customHeight="1">
      <c r="A21" s="78"/>
      <c r="B21" s="70" t="s">
        <v>89</v>
      </c>
      <c r="C21" s="32">
        <f>'8. melléklet Önkormányzat'!C24+'9.  melléklet Hivatal'!C23+'10. melléklet Isaszegi Héts'!C23+'11.  melléklet Isaszegi Bóbi'!C23+'12. mell. Isaszegi Humánszol'!C23+'13.  mellékletMűvelődési ház'!C23+'14. melléklet Könyvtár'!C23+'15.melléklet IVÜSZ'!C23</f>
        <v>408500</v>
      </c>
      <c r="D21" s="32">
        <f>'8. melléklet Önkormányzat'!D24+'9.  melléklet Hivatal'!D23+'10. melléklet Isaszegi Héts'!D23+'11.  melléklet Isaszegi Bóbi'!D23+'12. mell. Isaszegi Humánszol'!D23+'13.  mellékletMűvelődési ház'!D23+'14. melléklet Könyvtár'!D23+'15.melléklet IVÜSZ'!D23</f>
        <v>408500</v>
      </c>
      <c r="E21" s="32">
        <f>'8. melléklet Önkormányzat'!E24+'9.  melléklet Hivatal'!E23+'10. melléklet Isaszegi Héts'!E23+'11.  melléklet Isaszegi Bóbi'!E23+'12. mell. Isaszegi Humánszol'!E23+'13.  mellékletMűvelődési ház'!E23+'14. melléklet Könyvtár'!E23+'15.melléklet IVÜSZ'!E23</f>
        <v>0</v>
      </c>
      <c r="F21" s="32">
        <f>D21+E21</f>
        <v>408500</v>
      </c>
      <c r="G21" s="74">
        <f>'8. melléklet Önkormányzat'!G24</f>
        <v>406949</v>
      </c>
      <c r="H21" s="72">
        <f t="shared" si="1"/>
        <v>0.99620318237454097</v>
      </c>
      <c r="IO21" s="15"/>
    </row>
    <row r="22" s="1" customFormat="1" ht="21.4" customHeight="1">
      <c r="A22" s="80"/>
      <c r="B22" s="81" t="s">
        <v>90</v>
      </c>
      <c r="C22" s="32">
        <f>'8. melléklet Önkormányzat'!C25+'9.  melléklet Hivatal'!C24+'10. melléklet Isaszegi Héts'!C24+'11.  melléklet Isaszegi Bóbi'!C24+'12. mell. Isaszegi Humánszol'!C24+'13.  mellékletMűvelődési ház'!C24+'14. melléklet Könyvtár'!C24+'15.melléklet IVÜSZ'!C24</f>
        <v>0</v>
      </c>
      <c r="D22" s="32">
        <f>'8. melléklet Önkormányzat'!D25+'9.  melléklet Hivatal'!D24+'10. melléklet Isaszegi Héts'!D24+'11.  melléklet Isaszegi Bóbi'!D24+'12. mell. Isaszegi Humánszol'!D24+'13.  mellékletMűvelődési ház'!D24+'14. melléklet Könyvtár'!D24+'15.melléklet IVÜSZ'!D24</f>
        <v>0</v>
      </c>
      <c r="E22" s="32">
        <f>'8. melléklet Önkormányzat'!E25+'9.  melléklet Hivatal'!E24+'10. melléklet Isaszegi Héts'!E24+'11.  melléklet Isaszegi Bóbi'!E24+'12. mell. Isaszegi Humánszol'!E24+'13.  mellékletMűvelődési ház'!E24+'14. melléklet Könyvtár'!E24+'15.melléklet IVÜSZ'!E24</f>
        <v>0</v>
      </c>
      <c r="F22" s="32">
        <f>D22+E22</f>
        <v>0</v>
      </c>
      <c r="G22" s="74">
        <f>'8. melléklet Önkormányzat'!G25</f>
        <v>0</v>
      </c>
      <c r="H22" s="72"/>
      <c r="IO22" s="15"/>
    </row>
    <row r="23" s="1" customFormat="1">
      <c r="A23" s="78"/>
      <c r="B23" s="81" t="s">
        <v>91</v>
      </c>
      <c r="C23" s="32">
        <f>'8. melléklet Önkormányzat'!C26+'9.  melléklet Hivatal'!C25+'10. melléklet Isaszegi Héts'!C25+'11.  melléklet Isaszegi Bóbi'!C25+'12. mell. Isaszegi Humánszol'!C25+'13.  mellékletMűvelődési ház'!C25+'14. melléklet Könyvtár'!C25+'15.melléklet IVÜSZ'!C25</f>
        <v>4400</v>
      </c>
      <c r="D23" s="32">
        <f>'8. melléklet Önkormányzat'!D26+'9.  melléklet Hivatal'!D25+'10. melléklet Isaszegi Héts'!D25+'11.  melléklet Isaszegi Bóbi'!D25+'12. mell. Isaszegi Humánszol'!D25+'13.  mellékletMűvelődési ház'!D25+'14. melléklet Könyvtár'!D25+'15.melléklet IVÜSZ'!D25</f>
        <v>4400</v>
      </c>
      <c r="E23" s="32">
        <f>'8. melléklet Önkormányzat'!E26+'9.  melléklet Hivatal'!E25+'10. melléklet Isaszegi Héts'!E25+'11.  melléklet Isaszegi Bóbi'!E25+'12. mell. Isaszegi Humánszol'!E25+'13.  mellékletMűvelődési ház'!E25+'14. melléklet Könyvtár'!E25+'15.melléklet IVÜSZ'!E25</f>
        <v>0</v>
      </c>
      <c r="F23" s="32">
        <f>D23+E23</f>
        <v>4400</v>
      </c>
      <c r="G23" s="74">
        <f>'8. melléklet Önkormányzat'!G26</f>
        <v>2808</v>
      </c>
      <c r="H23" s="72">
        <f t="shared" si="1"/>
        <v>0.63818181818181818</v>
      </c>
      <c r="IO23" s="15"/>
    </row>
    <row r="24" s="1" customFormat="1" ht="79.15" customHeight="1">
      <c r="A24" s="69"/>
      <c r="B24" s="81" t="s">
        <v>92</v>
      </c>
      <c r="C24" s="32">
        <f>'8. melléklet Önkormányzat'!C27+'9.  melléklet Hivatal'!C26+'10. melléklet Isaszegi Héts'!C26+'11.  melléklet Isaszegi Bóbi'!C26+'12. mell. Isaszegi Humánszol'!C26+'13.  mellékletMűvelődési ház'!C26+'14. melléklet Könyvtár'!C26+'15.melléklet IVÜSZ'!C26</f>
        <v>7000</v>
      </c>
      <c r="D24" s="32">
        <f>'8. melléklet Önkormányzat'!D27+'9.  melléklet Hivatal'!D26+'10. melléklet Isaszegi Héts'!D26+'11.  melléklet Isaszegi Bóbi'!D26+'12. mell. Isaszegi Humánszol'!D26+'13.  mellékletMűvelődési ház'!D26+'14. melléklet Könyvtár'!D26+'15.melléklet IVÜSZ'!D26</f>
        <v>7013</v>
      </c>
      <c r="E24" s="32">
        <f>'8. melléklet Önkormányzat'!E27+'9.  melléklet Hivatal'!E26+'10. melléklet Isaszegi Héts'!E26+'11.  melléklet Isaszegi Bóbi'!E26+'12. mell. Isaszegi Humánszol'!E26+'13.  mellékletMűvelődési ház'!E26+'14. melléklet Könyvtár'!E26+'15.melléklet IVÜSZ'!E26</f>
        <v>0</v>
      </c>
      <c r="F24" s="32">
        <f>D24+E24</f>
        <v>7013</v>
      </c>
      <c r="G24" s="74">
        <f>'8. melléklet Önkormányzat'!G27+'9.  melléklet Hivatal'!G22</f>
        <v>6868</v>
      </c>
      <c r="H24" s="72">
        <f t="shared" si="1"/>
        <v>0.97932411236275485</v>
      </c>
      <c r="IO24" s="15"/>
    </row>
    <row r="25" s="1" customFormat="1">
      <c r="A25" s="75" t="s">
        <v>93</v>
      </c>
      <c r="B25" s="82" t="s">
        <v>94</v>
      </c>
      <c r="C25" s="67">
        <f>C26+C27+C28+C29+C30</f>
        <v>150432</v>
      </c>
      <c r="D25" s="67">
        <f>D26+D27+D28+D29+D30</f>
        <v>182144</v>
      </c>
      <c r="E25" s="67">
        <f>E26+E27+E28+E29+E30</f>
        <v>12290</v>
      </c>
      <c r="F25" s="67">
        <f>F26+F27+F28+F29+F30</f>
        <v>194434</v>
      </c>
      <c r="G25" s="67">
        <f>G26+G27+G28+G29+G30</f>
        <v>137238</v>
      </c>
      <c r="H25" s="68">
        <f t="shared" si="1"/>
        <v>0.70583334190522229</v>
      </c>
      <c r="IO25" s="15"/>
    </row>
    <row r="26" s="1" customFormat="1" ht="37.5">
      <c r="A26" s="78"/>
      <c r="B26" s="81" t="s">
        <v>95</v>
      </c>
      <c r="C26" s="32">
        <f>'8. melléklet Önkormányzat'!C29+'9.  melléklet Hivatal'!C28+'10. melléklet Isaszegi Héts'!C28+'11.  melléklet Isaszegi Bóbi'!C28+'12. mell. Isaszegi Humánszol'!C28+'13.  mellékletMűvelődési ház'!C28+'14. melléklet Könyvtár'!C28+'15.melléklet IVÜSZ'!C28+'16. melléklet Bölcsőde'!C28</f>
        <v>147243</v>
      </c>
      <c r="D26" s="32">
        <f>'8. melléklet Önkormányzat'!D29+'9.  melléklet Hivatal'!D28+'10. melléklet Isaszegi Héts'!D28+'11.  melléklet Isaszegi Bóbi'!D28+'12. mell. Isaszegi Humánszol'!D28+'13.  mellékletMűvelődési ház'!D28+'14. melléklet Könyvtár'!D28+'15.melléklet IVÜSZ'!D28+'16. melléklet Bölcsőde'!D28</f>
        <v>172898</v>
      </c>
      <c r="E26" s="32">
        <f>'8. melléklet Önkormányzat'!E29+'9.  melléklet Hivatal'!E28+'10. melléklet Isaszegi Héts'!E28+'11.  melléklet Isaszegi Bóbi'!E28+'12. mell. Isaszegi Humánszol'!E28+'13.  mellékletMűvelődési ház'!E28+'14. melléklet Könyvtár'!E28+'15.melléklet IVÜSZ'!E28</f>
        <v>2523</v>
      </c>
      <c r="F26" s="32">
        <f>D26+E26</f>
        <v>175421</v>
      </c>
      <c r="G26" s="32">
        <f>'8. melléklet Önkormányzat'!G29+'9.  melléklet Hivatal'!G28+'10. melléklet Isaszegi Héts'!G28+'11.  melléklet Isaszegi Bóbi'!G28+'12. mell. Isaszegi Humánszol'!G28+'13.  mellékletMűvelődési ház'!G28+'14. melléklet Könyvtár'!G28+'15.melléklet IVÜSZ'!G28+'16. melléklet Bölcsőde'!G28</f>
        <v>120619</v>
      </c>
      <c r="H26" s="72">
        <f t="shared" si="1"/>
        <v>0.68759726600578042</v>
      </c>
      <c r="IO26" s="15"/>
    </row>
    <row r="27" s="1" customFormat="1">
      <c r="A27" s="78"/>
      <c r="B27" s="81" t="s">
        <v>96</v>
      </c>
      <c r="C27" s="32">
        <f>'8. melléklet Önkormányzat'!C30+'9.  melléklet Hivatal'!C29+'10. melléklet Isaszegi Héts'!C29+'11.  melléklet Isaszegi Bóbi'!C29+'12. mell. Isaszegi Humánszol'!C29+'13.  mellékletMűvelődési ház'!C29+'14. melléklet Könyvtár'!C29+'15.melléklet IVÜSZ'!C29</f>
        <v>3189</v>
      </c>
      <c r="D27" s="32">
        <f>'8. melléklet Önkormányzat'!D30+'9.  melléklet Hivatal'!D29+'10. melléklet Isaszegi Héts'!D29+'11.  melléklet Isaszegi Bóbi'!D29+'12. mell. Isaszegi Humánszol'!D29+'13.  mellékletMűvelődési ház'!D29+'14. melléklet Könyvtár'!D29+'15.melléklet IVÜSZ'!D29+'16. melléklet Bölcsőde'!D29</f>
        <v>8863</v>
      </c>
      <c r="E27" s="32">
        <f>'8. melléklet Önkormányzat'!E30+'9.  melléklet Hivatal'!E29+'10. melléklet Isaszegi Héts'!E29+'11.  melléklet Isaszegi Bóbi'!E29+'12. mell. Isaszegi Humánszol'!E29+'13.  mellékletMűvelődési ház'!E29+'14. melléklet Könyvtár'!E29+'15.melléklet IVÜSZ'!E29</f>
        <v>0</v>
      </c>
      <c r="F27" s="32">
        <f>D27+E27</f>
        <v>8863</v>
      </c>
      <c r="G27" s="32">
        <f>'8. melléklet Önkormányzat'!G30+'9.  melléklet Hivatal'!G29+'10. melléklet Isaszegi Héts'!G29+'11.  melléklet Isaszegi Bóbi'!G29+'12. mell. Isaszegi Humánszol'!G29+'13.  mellékletMűvelődési ház'!G29+'14. melléklet Könyvtár'!G29+'15.melléklet IVÜSZ'!G29+'16. melléklet Bölcsőde'!G29</f>
        <v>6459</v>
      </c>
      <c r="H27" s="72"/>
      <c r="IO27" s="15"/>
    </row>
    <row r="28" s="1" customFormat="1">
      <c r="A28" s="78"/>
      <c r="B28" s="81" t="s">
        <v>97</v>
      </c>
      <c r="C28" s="32">
        <f>'8. melléklet Önkormányzat'!C31+'9.  melléklet Hivatal'!C30+'10. melléklet Isaszegi Héts'!C30+'11.  melléklet Isaszegi Bóbi'!C30+'12. mell. Isaszegi Humánszol'!C30+'13.  mellékletMűvelődési ház'!C30+'14. melléklet Könyvtár'!C30+'15.melléklet IVÜSZ'!C30</f>
        <v>0</v>
      </c>
      <c r="D28" s="32">
        <f>'8. melléklet Önkormányzat'!D31+'9.  melléklet Hivatal'!D30+'10. melléklet Isaszegi Héts'!D30+'11.  melléklet Isaszegi Bóbi'!D30+'12. mell. Isaszegi Humánszol'!D30+'13.  mellékletMűvelődési ház'!D30+'14. melléklet Könyvtár'!D30+'15.melléklet IVÜSZ'!D30+'16. melléklet Bölcsőde'!D30</f>
        <v>0</v>
      </c>
      <c r="E28" s="32">
        <f>'8. melléklet Önkormányzat'!E31+'9.  melléklet Hivatal'!E30+'10. melléklet Isaszegi Héts'!E30+'11.  melléklet Isaszegi Bóbi'!E30+'12. mell. Isaszegi Humánszol'!E30+'13.  mellékletMűvelődési ház'!E30+'14. melléklet Könyvtár'!E30+'15.melléklet IVÜSZ'!E30</f>
        <v>0</v>
      </c>
      <c r="F28" s="32">
        <f>D28+E28</f>
        <v>0</v>
      </c>
      <c r="G28" s="32">
        <f>'8. melléklet Önkormányzat'!G31+'9.  melléklet Hivatal'!G30+'10. melléklet Isaszegi Héts'!G30+'11.  melléklet Isaszegi Bóbi'!G30+'12. mell. Isaszegi Humánszol'!G30+'13.  mellékletMűvelődési ház'!G30+'14. melléklet Könyvtár'!G30+'15.melléklet IVÜSZ'!G30+'16. melléklet Bölcsőde'!G30</f>
        <v>0</v>
      </c>
      <c r="H28" s="72"/>
      <c r="IO28" s="15"/>
    </row>
    <row r="29" s="1" customFormat="1">
      <c r="A29" s="78"/>
      <c r="B29" s="81" t="s">
        <v>98</v>
      </c>
      <c r="C29" s="32"/>
      <c r="D29" s="32">
        <f>'8. melléklet Önkormányzat'!D32+'9.  melléklet Hivatal'!D31+'10. melléklet Isaszegi Héts'!D31+'11.  melléklet Isaszegi Bóbi'!D31+'12. mell. Isaszegi Humánszol'!D31+'13.  mellékletMűvelődési ház'!D31+'14. melléklet Könyvtár'!D31+'15.melléklet IVÜSZ'!D31+'16. melléklet Bölcsőde'!D31</f>
        <v>0</v>
      </c>
      <c r="E29" s="32">
        <f>'8. melléklet Önkormányzat'!E32+'9.  melléklet Hivatal'!E31+'10. melléklet Isaszegi Héts'!E31+'11.  melléklet Isaszegi Bóbi'!E31+'12. mell. Isaszegi Humánszol'!E31+'13.  mellékletMűvelődési ház'!E31+'14. melléklet Könyvtár'!E31+'15.melléklet IVÜSZ'!E31</f>
        <v>5988</v>
      </c>
      <c r="F29" s="32">
        <f>D29+E29</f>
        <v>5988</v>
      </c>
      <c r="G29" s="32">
        <f>'8. melléklet Önkormányzat'!G32+'9.  melléklet Hivatal'!G31+'10. melléklet Isaszegi Héts'!G31+'11.  melléklet Isaszegi Bóbi'!G31+'12. mell. Isaszegi Humánszol'!G31+'13.  mellékletMűvelődési ház'!G31+'14. melléklet Könyvtár'!G31+'15.melléklet IVÜSZ'!G31+'16. melléklet Bölcsőde'!G31</f>
        <v>5988</v>
      </c>
      <c r="H29" s="72"/>
      <c r="IO29" s="15"/>
    </row>
    <row r="30" s="1" customFormat="1">
      <c r="A30" s="78"/>
      <c r="B30" s="81" t="s">
        <v>12</v>
      </c>
      <c r="C30" s="32"/>
      <c r="D30" s="32">
        <f>'8. melléklet Önkormányzat'!D33+'9.  melléklet Hivatal'!D32+'10. melléklet Isaszegi Héts'!D32+'11.  melléklet Isaszegi Bóbi'!D32+'12. mell. Isaszegi Humánszol'!D32+'13.  mellékletMűvelődési ház'!D32+'14. melléklet Könyvtár'!D32+'15.melléklet IVÜSZ'!D32+'16. melléklet Bölcsőde'!D32</f>
        <v>383</v>
      </c>
      <c r="E30" s="32">
        <f>'8. melléklet Önkormányzat'!E33+'9.  melléklet Hivatal'!E32+'10. melléklet Isaszegi Héts'!E32+'11.  melléklet Isaszegi Bóbi'!E32+'12. mell. Isaszegi Humánszol'!E32+'13.  mellékletMűvelődési ház'!E32+'14. melléklet Könyvtár'!E32+'15.melléklet IVÜSZ'!E32</f>
        <v>3779</v>
      </c>
      <c r="F30" s="32">
        <f>D30+E30</f>
        <v>4162</v>
      </c>
      <c r="G30" s="32">
        <f>'8. melléklet Önkormányzat'!G33+'9.  melléklet Hivatal'!G32+'10. melléklet Isaszegi Héts'!G32+'11.  melléklet Isaszegi Bóbi'!G32+'12. mell. Isaszegi Humánszol'!G32+'13.  mellékletMűvelődési ház'!G32+'14. melléklet Könyvtár'!G32+'15.melléklet IVÜSZ'!G32+'16. melléklet Bölcsőde'!G32</f>
        <v>4172</v>
      </c>
      <c r="H30" s="72">
        <f t="shared" si="1"/>
        <v>1.0024026910139356</v>
      </c>
      <c r="IO30" s="15"/>
    </row>
    <row r="31" s="1" customFormat="1">
      <c r="A31" s="75" t="s">
        <v>99</v>
      </c>
      <c r="B31" s="76" t="s">
        <v>100</v>
      </c>
      <c r="C31" s="67">
        <f>C32+C33</f>
        <v>11811</v>
      </c>
      <c r="D31" s="67">
        <f>D32+D33</f>
        <v>61411</v>
      </c>
      <c r="E31" s="67">
        <f>E32+E33</f>
        <v>0</v>
      </c>
      <c r="F31" s="67">
        <f>F32+F33</f>
        <v>61411</v>
      </c>
      <c r="G31" s="67">
        <f>G32+G33</f>
        <v>51640</v>
      </c>
      <c r="H31" s="68">
        <f t="shared" si="1"/>
        <v>0.84089169692726062</v>
      </c>
      <c r="IO31" s="15"/>
    </row>
    <row r="32" s="1" customFormat="1">
      <c r="A32" s="80"/>
      <c r="B32" s="32" t="s">
        <v>101</v>
      </c>
      <c r="C32" s="32">
        <f>'8. melléklet Önkormányzat'!C35</f>
        <v>11811</v>
      </c>
      <c r="D32" s="32">
        <f>'8. melléklet Önkormányzat'!D35</f>
        <v>61411</v>
      </c>
      <c r="E32" s="32">
        <f>'8. melléklet Önkormányzat'!E35</f>
        <v>0</v>
      </c>
      <c r="F32" s="32">
        <f>'8. melléklet Önkormányzat'!F35</f>
        <v>61411</v>
      </c>
      <c r="G32" s="32">
        <f>'8. melléklet Önkormányzat'!G35</f>
        <v>51640</v>
      </c>
      <c r="H32" s="72">
        <f t="shared" si="1"/>
        <v>0.84089169692726062</v>
      </c>
      <c r="IO32" s="15"/>
    </row>
    <row r="33" s="1" customFormat="1">
      <c r="A33" s="83"/>
      <c r="B33" s="81"/>
      <c r="C33" s="32">
        <f>'8. melléklet Önkormányzat'!C36</f>
        <v>0</v>
      </c>
      <c r="D33" s="32">
        <f>'8. melléklet Önkormányzat'!D36+'9.  melléklet Hivatal'!D35+'10. melléklet Isaszegi Héts'!D35+'11.  melléklet Isaszegi Bóbi'!D35+'12. mell. Isaszegi Humánszol'!D35+'13.  mellékletMűvelődési ház'!D35+'14. melléklet Könyvtár'!D35+'15.melléklet IVÜSZ'!D35</f>
        <v>0</v>
      </c>
      <c r="E33" s="32"/>
      <c r="F33" s="32">
        <f>C33+D33+E33</f>
        <v>0</v>
      </c>
      <c r="G33" s="71"/>
      <c r="H33" s="72"/>
      <c r="IO33" s="15"/>
    </row>
    <row r="34" s="1" customFormat="1">
      <c r="A34" s="84" t="s">
        <v>102</v>
      </c>
      <c r="B34" s="76" t="s">
        <v>103</v>
      </c>
      <c r="C34" s="67">
        <f>C35</f>
        <v>0</v>
      </c>
      <c r="D34" s="67">
        <f>D35</f>
        <v>0</v>
      </c>
      <c r="E34" s="67">
        <f>E35</f>
        <v>7665</v>
      </c>
      <c r="F34" s="67">
        <f>F35</f>
        <v>7665</v>
      </c>
      <c r="G34" s="67">
        <f>G35</f>
        <v>7665</v>
      </c>
      <c r="H34" s="68">
        <f>G34/F34</f>
        <v>1</v>
      </c>
      <c r="IO34" s="15"/>
    </row>
    <row r="35" s="1" customFormat="1">
      <c r="A35" s="85"/>
      <c r="B35" s="79" t="s">
        <v>104</v>
      </c>
      <c r="C35" s="71">
        <f>'8. melléklet Önkormányzat'!C38+'9.  melléklet Hivatal'!C37+'10. melléklet Isaszegi Héts'!C37+'11.  melléklet Isaszegi Bóbi'!C37+'12. mell. Isaszegi Humánszol'!C37+'13.  mellékletMűvelődési ház'!C37+'14. melléklet Könyvtár'!C37+'15.melléklet IVÜSZ'!C37</f>
        <v>0</v>
      </c>
      <c r="D35" s="74"/>
      <c r="E35" s="74">
        <f>'13.  mellékletMűvelődési ház'!E37+'14. melléklet Könyvtár'!E37+'8. melléklet Önkormányzat'!E38</f>
        <v>7665</v>
      </c>
      <c r="F35" s="74">
        <f>+D35+E35</f>
        <v>7665</v>
      </c>
      <c r="G35" s="32">
        <f>'8. melléklet Önkormányzat'!G38+'10. melléklet Isaszegi Héts'!G37+'9.  melléklet Hivatal'!G37+'11.  melléklet Isaszegi Bóbi'!G37+'12. mell. Isaszegi Humánszol'!G37+'13.  mellékletMűvelődési ház'!G37+'14. melléklet Könyvtár'!G37++'15.melléklet IVÜSZ'!G37+'16. melléklet Bölcsőde'!G37</f>
        <v>7665</v>
      </c>
      <c r="H35" s="72">
        <f t="shared" si="1"/>
        <v>1</v>
      </c>
      <c r="IO35" s="15"/>
    </row>
    <row r="36" s="1" customFormat="1">
      <c r="A36" s="84" t="s">
        <v>105</v>
      </c>
      <c r="B36" s="76" t="s">
        <v>106</v>
      </c>
      <c r="C36" s="67">
        <f>C37+C38</f>
        <v>250860</v>
      </c>
      <c r="D36" s="67">
        <f>D37+D38</f>
        <v>250860</v>
      </c>
      <c r="E36" s="67">
        <f>E37+E38</f>
        <v>0</v>
      </c>
      <c r="F36" s="67">
        <f>F37+F38</f>
        <v>250860</v>
      </c>
      <c r="G36" s="67">
        <f>G37+G38</f>
        <v>251012</v>
      </c>
      <c r="H36" s="68">
        <f t="shared" si="1"/>
        <v>1.0006059156501634</v>
      </c>
      <c r="IO36" s="15"/>
    </row>
    <row r="37" s="1" customFormat="1" ht="49.35" customHeight="1">
      <c r="A37" s="85"/>
      <c r="B37" s="81" t="s">
        <v>107</v>
      </c>
      <c r="C37" s="32">
        <f>'8. melléklet Önkormányzat'!C40+'9.  melléklet Hivatal'!C39+'10. melléklet Isaszegi Héts'!C39+'11.  melléklet Isaszegi Bóbi'!C39+'12. mell. Isaszegi Humánszol'!C39+'13.  mellékletMűvelődési ház'!C39+'14. melléklet Könyvtár'!C39+'15.melléklet IVÜSZ'!C39</f>
        <v>860</v>
      </c>
      <c r="D37" s="32">
        <f>'8. melléklet Önkormányzat'!D40+'9.  melléklet Hivatal'!D39+'10. melléklet Isaszegi Héts'!D39+'11.  melléklet Isaszegi Bóbi'!D39+'12. mell. Isaszegi Humánszol'!D39+'13.  mellékletMűvelődési ház'!D39+'14. melléklet Könyvtár'!D39+'15.melléklet IVÜSZ'!D39</f>
        <v>860</v>
      </c>
      <c r="E37" s="32">
        <f>'8. melléklet Önkormányzat'!E40+'9.  melléklet Hivatal'!E39+'10. melléklet Isaszegi Héts'!E39+'11.  melléklet Isaszegi Bóbi'!E39+'12. mell. Isaszegi Humánszol'!E39+'13.  mellékletMűvelődési ház'!E39+'14. melléklet Könyvtár'!E39+'15.melléklet IVÜSZ'!E39</f>
        <v>0</v>
      </c>
      <c r="F37" s="32">
        <f>D37+E37</f>
        <v>860</v>
      </c>
      <c r="G37" s="32">
        <f>'8. melléklet Önkormányzat'!G40</f>
        <v>1012</v>
      </c>
      <c r="H37" s="72"/>
      <c r="IO37" s="15"/>
    </row>
    <row r="38" s="1" customFormat="1" ht="35.85" customHeight="1">
      <c r="A38" s="85"/>
      <c r="B38" s="81" t="s">
        <v>108</v>
      </c>
      <c r="C38" s="32">
        <f>'8. melléklet Önkormányzat'!C41+'9.  melléklet Hivatal'!C40+'10. melléklet Isaszegi Héts'!C40+'11.  melléklet Isaszegi Bóbi'!C40+'12. mell. Isaszegi Humánszol'!C40+'13.  mellékletMűvelődési ház'!C40+'14. melléklet Könyvtár'!C40+'15.melléklet IVÜSZ'!C40</f>
        <v>250000</v>
      </c>
      <c r="D38" s="32">
        <f>'8. melléklet Önkormányzat'!D41+'9.  melléklet Hivatal'!D40+'10. melléklet Isaszegi Héts'!D40+'11.  melléklet Isaszegi Bóbi'!D40+'12. mell. Isaszegi Humánszol'!D40+'13.  mellékletMűvelődési ház'!D40+'14. melléklet Könyvtár'!D40+'15.melléklet IVÜSZ'!D40</f>
        <v>250000</v>
      </c>
      <c r="E38" s="32">
        <f>'8. melléklet Önkormányzat'!E41+'9.  melléklet Hivatal'!E40+'10. melléklet Isaszegi Héts'!E40+'11.  melléklet Isaszegi Bóbi'!E40+'12. mell. Isaszegi Humánszol'!E40+'13.  mellékletMűvelődési ház'!E40+'14. melléklet Könyvtár'!E40+'15.melléklet IVÜSZ'!E40</f>
        <v>0</v>
      </c>
      <c r="F38" s="32">
        <f>D38+E38</f>
        <v>250000</v>
      </c>
      <c r="G38" s="32">
        <f>'8. melléklet Önkormányzat'!G41</f>
        <v>250000</v>
      </c>
      <c r="H38" s="72">
        <f t="shared" si="1"/>
        <v>1</v>
      </c>
      <c r="IO38" s="15"/>
    </row>
    <row r="39" s="1" customFormat="1">
      <c r="A39" s="86"/>
      <c r="B39" s="76" t="s">
        <v>109</v>
      </c>
      <c r="C39" s="67">
        <f>C6+C13+C18+C20+C25+C31+C34+C36</f>
        <v>1789487</v>
      </c>
      <c r="D39" s="67">
        <f>D6+D13+D18+D20+D25+D31+D34+D36</f>
        <v>1945475</v>
      </c>
      <c r="E39" s="67">
        <f>E6+E13+E18+E20+E25+E31+E34+E36</f>
        <v>46400</v>
      </c>
      <c r="F39" s="67">
        <f>F6+F13+F18+F20+F25+F31+F34+F36</f>
        <v>1991875</v>
      </c>
      <c r="G39" s="67">
        <f>G6+G13+G18+G20+G25+G31+G34+G36</f>
        <v>1665547</v>
      </c>
      <c r="H39" s="68">
        <f t="shared" si="1"/>
        <v>0.83617044242234073</v>
      </c>
      <c r="J39" s="87"/>
      <c r="IO39" s="15"/>
    </row>
    <row r="40" s="1" customFormat="1">
      <c r="A40" s="84" t="s">
        <v>110</v>
      </c>
      <c r="B40" s="76" t="s">
        <v>111</v>
      </c>
      <c r="C40" s="67">
        <f>'8. melléklet Önkormányzat'!C43</f>
        <v>353860</v>
      </c>
      <c r="D40" s="67">
        <f>'8. melléklet Önkormányzat'!D43</f>
        <v>520766</v>
      </c>
      <c r="E40" s="67">
        <f>'8. melléklet Önkormányzat'!E43</f>
        <v>0</v>
      </c>
      <c r="F40" s="67">
        <f>D40+E40</f>
        <v>520766</v>
      </c>
      <c r="G40" s="88">
        <f>'8. melléklet Önkormányzat'!G43</f>
        <v>163871</v>
      </c>
      <c r="H40" s="68">
        <f t="shared" si="1"/>
        <v>0.31467300092555966</v>
      </c>
      <c r="IO40" s="15"/>
    </row>
    <row r="41" s="1" customFormat="1">
      <c r="A41" s="84" t="s">
        <v>112</v>
      </c>
      <c r="B41" s="76" t="s">
        <v>113</v>
      </c>
      <c r="C41" s="67">
        <f>'8. melléklet Önkormányzat'!C44</f>
        <v>178989</v>
      </c>
      <c r="D41" s="67">
        <v>179462</v>
      </c>
      <c r="E41" s="67">
        <f>'8. melléklet Önkormányzat'!E44+'9.  melléklet Hivatal'!E43+'10. melléklet Isaszegi Héts'!E43+'11.  melléklet Isaszegi Bóbi'!E43+'12. mell. Isaszegi Humánszol'!E43+'13.  mellékletMűvelődési ház'!E43+'14. melléklet Könyvtár'!E43+'15.melléklet IVÜSZ'!E43</f>
        <v>-30180</v>
      </c>
      <c r="F41" s="67">
        <f>D41+E41</f>
        <v>149282</v>
      </c>
      <c r="G41" s="88">
        <f>'8. melléklet Önkormányzat'!G44+'9.  melléklet Hivatal'!G43+'10. melléklet Isaszegi Héts'!G43+'11.  melléklet Isaszegi Bóbi'!G43+'12. mell. Isaszegi Humánszol'!G43+'13.  mellékletMűvelődési ház'!G43+'14. melléklet Könyvtár'!G43+'15.melléklet IVÜSZ'!G43+'16. melléklet Bölcsőde'!G43</f>
        <v>149282</v>
      </c>
      <c r="H41" s="68">
        <f t="shared" si="1"/>
        <v>1</v>
      </c>
      <c r="IO41" s="15"/>
    </row>
    <row r="42" s="1" customFormat="1">
      <c r="A42" s="84" t="s">
        <v>114</v>
      </c>
      <c r="B42" s="76" t="s">
        <v>115</v>
      </c>
      <c r="C42" s="67">
        <f>'8. melléklet Önkormányzat'!C45</f>
        <v>254011</v>
      </c>
      <c r="D42" s="67">
        <f>'8. melléklet Önkormányzat'!D45</f>
        <v>254011</v>
      </c>
      <c r="E42" s="67">
        <f>'8. melléklet Önkormányzat'!E45+'9.  melléklet Hivatal'!E44+'10. melléklet Isaszegi Héts'!E44+'11.  melléklet Isaszegi Bóbi'!E44+'12. mell. Isaszegi Humánszol'!E44+'13.  mellékletMűvelődési ház'!E44+'14. melléklet Könyvtár'!E44+'15.melléklet IVÜSZ'!E44</f>
        <v>30180</v>
      </c>
      <c r="F42" s="67">
        <f>D42+E42</f>
        <v>284191</v>
      </c>
      <c r="G42" s="88">
        <f>'8. melléklet Önkormányzat'!G45</f>
        <v>284191</v>
      </c>
      <c r="H42" s="68">
        <f t="shared" si="1"/>
        <v>1</v>
      </c>
      <c r="I42" s="87"/>
      <c r="IO42" s="15"/>
    </row>
    <row r="43" s="1" customFormat="1">
      <c r="A43" s="86"/>
      <c r="B43" s="76" t="s">
        <v>116</v>
      </c>
      <c r="C43" s="67">
        <f>SUM(C40:C42)</f>
        <v>786860</v>
      </c>
      <c r="D43" s="67">
        <f>SUM(D40:D42)</f>
        <v>954239</v>
      </c>
      <c r="E43" s="67">
        <f>SUM(E40:E42)</f>
        <v>0</v>
      </c>
      <c r="F43" s="67">
        <f>SUM(F40:F42)</f>
        <v>954239</v>
      </c>
      <c r="G43" s="89">
        <f>SUM(G40:G42)</f>
        <v>597344</v>
      </c>
      <c r="H43" s="68">
        <f t="shared" si="1"/>
        <v>0.62598992495590722</v>
      </c>
      <c r="IO43" s="15"/>
    </row>
    <row r="44" s="1" customFormat="1">
      <c r="A44" s="85"/>
      <c r="B44" s="90" t="s">
        <v>117</v>
      </c>
      <c r="C44" s="67">
        <f>C6+C13+C18+C20+C25+C31+C34+C36+C40+C41+C42</f>
        <v>2576347</v>
      </c>
      <c r="D44" s="67">
        <f>D6+D13+D18+D20+D25+D31+D34+D36+D40+D41+D42</f>
        <v>2899714</v>
      </c>
      <c r="E44" s="67">
        <f>E6+E13+E18+E20+E25+E31+E34+E36+E40+E41+E42</f>
        <v>46400</v>
      </c>
      <c r="F44" s="67">
        <f>F6+F13+F18+F20+F25+F31+F34+F36+F40+F41+F42</f>
        <v>2946114</v>
      </c>
      <c r="G44" s="89">
        <f>G6+G13+G18+G20+G25+G31+G34+G36+G40+G41+G42</f>
        <v>2262891</v>
      </c>
      <c r="H44" s="68">
        <f t="shared" si="1"/>
        <v>0.76809349536372318</v>
      </c>
      <c r="J44" s="91"/>
      <c r="IO44" s="15"/>
    </row>
    <row r="45" s="1" customFormat="1">
      <c r="A45" s="15"/>
      <c r="B45" s="15" t="s">
        <v>118</v>
      </c>
      <c r="C45" s="92">
        <f>C76</f>
        <v>878961</v>
      </c>
      <c r="D45" s="92">
        <f>D76</f>
        <v>891677</v>
      </c>
      <c r="E45" s="92">
        <f>E76</f>
        <v>2189</v>
      </c>
      <c r="F45" s="92">
        <f>F76</f>
        <v>893866</v>
      </c>
      <c r="G45" s="92">
        <f>G76</f>
        <v>600446</v>
      </c>
      <c r="H45" s="72">
        <f t="shared" si="1"/>
        <v>0.67174050696636856</v>
      </c>
      <c r="J45" s="93"/>
      <c r="IO45" s="15"/>
    </row>
    <row r="46" s="1" customFormat="1">
      <c r="A46" s="15"/>
      <c r="B46" s="90" t="s">
        <v>119</v>
      </c>
      <c r="C46" s="92">
        <f>C77</f>
        <v>3455308</v>
      </c>
      <c r="D46" s="67">
        <f>D44+D45</f>
        <v>3791391</v>
      </c>
      <c r="E46" s="67">
        <f>E44+E45</f>
        <v>48589</v>
      </c>
      <c r="F46" s="67">
        <f>F44+F45</f>
        <v>3839980</v>
      </c>
      <c r="G46" s="67">
        <f>G44+G45</f>
        <v>2863337</v>
      </c>
      <c r="H46" s="68">
        <f t="shared" si="1"/>
        <v>0.74566456075292054</v>
      </c>
      <c r="J46" s="93"/>
      <c r="IO46" s="15"/>
    </row>
    <row r="47" s="1" customFormat="1">
      <c r="B47" s="15"/>
      <c r="C47" s="92"/>
    </row>
    <row r="48" s="1" customFormat="1" ht="39" customHeight="1">
      <c r="A48" s="60" t="s">
        <v>60</v>
      </c>
      <c r="B48" s="60" t="s">
        <v>61</v>
      </c>
      <c r="C48" s="61" t="s">
        <v>120</v>
      </c>
      <c r="D48" s="61"/>
      <c r="E48" s="61"/>
      <c r="F48" s="61"/>
      <c r="G48" s="71"/>
      <c r="H48" s="71"/>
      <c r="IO48" s="15"/>
    </row>
    <row r="49" s="1" customFormat="1" ht="65.45" customHeight="1">
      <c r="A49" s="60"/>
      <c r="B49" s="35" t="s">
        <v>121</v>
      </c>
      <c r="C49" s="62" t="s">
        <v>64</v>
      </c>
      <c r="D49" s="63" t="s">
        <v>65</v>
      </c>
      <c r="E49" s="63" t="s">
        <v>66</v>
      </c>
      <c r="F49" s="63" t="s">
        <v>67</v>
      </c>
      <c r="G49" s="64" t="s">
        <v>68</v>
      </c>
      <c r="H49" s="63" t="s">
        <v>69</v>
      </c>
      <c r="IO49" s="15"/>
    </row>
    <row r="50" s="1" customFormat="1" ht="25.5" customHeight="1">
      <c r="A50" s="76" t="s">
        <v>70</v>
      </c>
      <c r="B50" s="76" t="s">
        <v>122</v>
      </c>
      <c r="C50" s="67">
        <f>C51+C52+C53+C56+C57</f>
        <v>1706609</v>
      </c>
      <c r="D50" s="67">
        <f>D51+D52+D53+D56+D57</f>
        <v>1809658</v>
      </c>
      <c r="E50" s="67">
        <f>E51+E52+E53+E56+E57</f>
        <v>16220</v>
      </c>
      <c r="F50" s="67">
        <f>F51+F52+F53+F56+F57</f>
        <v>1825878</v>
      </c>
      <c r="G50" s="67">
        <f>G51+G52+G53+G56+G57</f>
        <v>1106220</v>
      </c>
      <c r="H50" s="68">
        <f>G50/F50</f>
        <v>0.60585647014751265</v>
      </c>
      <c r="IO50" s="15"/>
    </row>
    <row r="51" s="1" customFormat="1" ht="25.5" customHeight="1">
      <c r="A51" s="94"/>
      <c r="B51" s="54" t="s">
        <v>123</v>
      </c>
      <c r="C51" s="95">
        <f>'8. melléklet Önkormányzat'!C52+'9.  melléklet Hivatal'!C51+'10. melléklet Isaszegi Héts'!C51+'11.  melléklet Isaszegi Bóbi'!C51+'12. mell. Isaszegi Humánszol'!C51+'13.  mellékletMűvelődési ház'!C51+'14. melléklet Könyvtár'!C51+'15.melléklet IVÜSZ'!C51+'16. melléklet Bölcsőde'!C51</f>
        <v>779013</v>
      </c>
      <c r="D51" s="95">
        <f>'8. melléklet Önkormányzat'!D52+'9.  melléklet Hivatal'!D51+'10. melléklet Isaszegi Héts'!D51+'11.  melléklet Isaszegi Bóbi'!D51+'12. mell. Isaszegi Humánszol'!D51+'13.  mellékletMűvelődési ház'!D51+'14. melléklet Könyvtár'!D51+'15.melléklet IVÜSZ'!D51+'16. melléklet Bölcsőde'!D51</f>
        <v>772627</v>
      </c>
      <c r="E51" s="95">
        <f>'8. melléklet Önkormányzat'!E52+'9.  melléklet Hivatal'!E51+'10. melléklet Isaszegi Héts'!E51+'11.  melléklet Isaszegi Bóbi'!E51+'12. mell. Isaszegi Humánszol'!E51+'13.  mellékletMűvelődési ház'!E51+'14. melléklet Könyvtár'!E51+'15.melléklet IVÜSZ'!E51+'16. melléklet Bölcsőde'!E51</f>
        <v>2793</v>
      </c>
      <c r="F51" s="95">
        <f t="shared" ref="F51:F76" si="2">D51+E51</f>
        <v>775420</v>
      </c>
      <c r="G51" s="95">
        <f>'8. melléklet Önkormányzat'!G52+'9.  melléklet Hivatal'!G51+'10. melléklet Isaszegi Héts'!G51+'11.  melléklet Isaszegi Bóbi'!G51+'12. mell. Isaszegi Humánszol'!G51+'13.  mellékletMűvelődési ház'!G51+'14. melléklet Könyvtár'!G51+'15.melléklet IVÜSZ'!G51+'16. melléklet Bölcsőde'!G51</f>
        <v>532173</v>
      </c>
      <c r="H51" s="72">
        <f t="shared" ref="H51:H78" si="3">G51/F51</f>
        <v>0.68630290681179229</v>
      </c>
      <c r="J51" s="96"/>
      <c r="IO51" s="15"/>
    </row>
    <row r="52" s="1" customFormat="1">
      <c r="A52" s="85"/>
      <c r="B52" s="81" t="s">
        <v>124</v>
      </c>
      <c r="C52" s="95">
        <f>'8. melléklet Önkormányzat'!C53+'9.  melléklet Hivatal'!C52+'10. melléklet Isaszegi Héts'!C52+'11.  melléklet Isaszegi Bóbi'!C52+'12. mell. Isaszegi Humánszol'!C52+'13.  mellékletMűvelődési ház'!C52+'14. melléklet Könyvtár'!C52+'15.melléklet IVÜSZ'!C52+'16. melléklet Bölcsőde'!C52</f>
        <v>112070</v>
      </c>
      <c r="D52" s="95">
        <f>'8. melléklet Önkormányzat'!D53+'9.  melléklet Hivatal'!D52+'10. melléklet Isaszegi Héts'!D52+'11.  melléklet Isaszegi Bóbi'!D52+'12. mell. Isaszegi Humánszol'!D52+'13.  mellékletMűvelődési ház'!D52+'14. melléklet Könyvtár'!D52+'15.melléklet IVÜSZ'!D52+'16. melléklet Bölcsőde'!D52</f>
        <v>111240</v>
      </c>
      <c r="E52" s="95">
        <f>'8. melléklet Önkormányzat'!E53+'9.  melléklet Hivatal'!E52+'10. melléklet Isaszegi Héts'!E52+'11.  melléklet Isaszegi Bóbi'!E52+'12. mell. Isaszegi Humánszol'!E52+'13.  mellékletMűvelődési ház'!E52+'14. melléklet Könyvtár'!E52+'15.melléklet IVÜSZ'!E52+'16. melléklet Bölcsőde'!E52</f>
        <v>363</v>
      </c>
      <c r="F52" s="95">
        <f t="shared" si="2"/>
        <v>111603</v>
      </c>
      <c r="G52" s="95">
        <f>'8. melléklet Önkormányzat'!G53+'9.  melléklet Hivatal'!G52+'10. melléklet Isaszegi Héts'!G52+'11.  melléklet Isaszegi Bóbi'!G52+'12. mell. Isaszegi Humánszol'!G52+'13.  mellékletMűvelődési ház'!G52+'14. melléklet Könyvtár'!G52+'15.melléklet IVÜSZ'!G52+'16. melléklet Bölcsőde'!G52</f>
        <v>76176</v>
      </c>
      <c r="H52" s="72">
        <f t="shared" si="3"/>
        <v>0.68256229671245394</v>
      </c>
      <c r="J52" s="96"/>
      <c r="IO52" s="15"/>
    </row>
    <row r="53" s="1" customFormat="1">
      <c r="A53" s="85"/>
      <c r="B53" s="81" t="s">
        <v>125</v>
      </c>
      <c r="C53" s="95">
        <v>741833</v>
      </c>
      <c r="D53" s="95">
        <f>'8. melléklet Önkormányzat'!D54+'9.  melléklet Hivatal'!D53+'10. melléklet Isaszegi Héts'!D53+'11.  melléklet Isaszegi Bóbi'!D53+'12. mell. Isaszegi Humánszol'!D53+'13.  mellékletMűvelődési ház'!D53+'14. melléklet Könyvtár'!D53+'15.melléklet IVÜSZ'!D53+'16. melléklet Bölcsőde'!D53</f>
        <v>829648</v>
      </c>
      <c r="E53" s="95">
        <f>'8. melléklet Önkormányzat'!E54+'9.  melléklet Hivatal'!E53+'10. melléklet Isaszegi Héts'!E53+'11.  melléklet Isaszegi Bóbi'!E53+'12. mell. Isaszegi Humánszol'!E53+'13.  mellékletMűvelődési ház'!E53+'14. melléklet Könyvtár'!E53+'15.melléklet IVÜSZ'!E53+'16. melléklet Bölcsőde'!E53</f>
        <v>12253</v>
      </c>
      <c r="F53" s="95">
        <f t="shared" si="2"/>
        <v>841901</v>
      </c>
      <c r="G53" s="95">
        <f>'8. melléklet Önkormányzat'!G54+'9.  melléklet Hivatal'!G53+'10. melléklet Isaszegi Héts'!G53+'11.  melléklet Isaszegi Bóbi'!G53+'12. mell. Isaszegi Humánszol'!G53+'13.  mellékletMűvelődési ház'!G53+'14. melléklet Könyvtár'!G53+'15.melléklet IVÜSZ'!G53+'16. melléklet Bölcsőde'!G53</f>
        <v>477601</v>
      </c>
      <c r="H53" s="72">
        <f t="shared" si="3"/>
        <v>0.56728879048724257</v>
      </c>
      <c r="J53" s="96"/>
      <c r="IO53" s="15"/>
    </row>
    <row r="54" s="1" customFormat="1" ht="37.5">
      <c r="A54" s="85"/>
      <c r="B54" s="97" t="s">
        <v>126</v>
      </c>
      <c r="C54" s="95">
        <f>'8. melléklet Önkormányzat'!C55+'9.  melléklet Hivatal'!C54+'10. melléklet Isaszegi Héts'!C54+'11.  melléklet Isaszegi Bóbi'!C54+'12. mell. Isaszegi Humánszol'!C54+'13.  mellékletMűvelődési ház'!C54+'14. melléklet Könyvtár'!C54+'15.melléklet IVÜSZ'!C54+'16. melléklet Bölcsőde'!C54</f>
        <v>0</v>
      </c>
      <c r="D54" s="95">
        <f>'8. melléklet Önkormányzat'!D55+'9.  melléklet Hivatal'!D54+'10. melléklet Isaszegi Héts'!D54+'11.  melléklet Isaszegi Bóbi'!D54+'12. mell. Isaszegi Humánszol'!D54+'13.  mellékletMűvelődési ház'!D54+'14. melléklet Könyvtár'!D54+'15.melléklet IVÜSZ'!D54</f>
        <v>0</v>
      </c>
      <c r="E54" s="95">
        <f>'8. melléklet Önkormányzat'!E55+'9.  melléklet Hivatal'!E54+'10. melléklet Isaszegi Héts'!E54+'11.  melléklet Isaszegi Bóbi'!E54+'12. mell. Isaszegi Humánszol'!E54+'13.  mellékletMűvelődési ház'!E54+'14. melléklet Könyvtár'!E54+'15.melléklet IVÜSZ'!E54</f>
        <v>0</v>
      </c>
      <c r="F54" s="95">
        <f t="shared" si="2"/>
        <v>0</v>
      </c>
      <c r="G54" s="71"/>
      <c r="H54" s="72"/>
      <c r="IO54" s="15"/>
    </row>
    <row r="55" s="1" customFormat="1">
      <c r="A55" s="85"/>
      <c r="B55" s="97" t="s">
        <v>127</v>
      </c>
      <c r="C55" s="95">
        <f>'8. melléklet Önkormányzat'!C56+'9.  melléklet Hivatal'!C55+'10. melléklet Isaszegi Héts'!C55+'11.  melléklet Isaszegi Bóbi'!C55+'12. mell. Isaszegi Humánszol'!C55+'13.  mellékletMűvelődési ház'!C55+'14. melléklet Könyvtár'!C55+'15.melléklet IVÜSZ'!C55+'16. melléklet Bölcsőde'!C55</f>
        <v>0</v>
      </c>
      <c r="D55" s="95">
        <f>'8. melléklet Önkormányzat'!D56+'9.  melléklet Hivatal'!D55+'10. melléklet Isaszegi Héts'!D55+'11.  melléklet Isaszegi Bóbi'!D55+'12. mell. Isaszegi Humánszol'!D55+'13.  mellékletMűvelődési ház'!D55+'14. melléklet Könyvtár'!D55+'15.melléklet IVÜSZ'!D55</f>
        <v>0</v>
      </c>
      <c r="E55" s="95">
        <f>'8. melléklet Önkormányzat'!E56+'9.  melléklet Hivatal'!E55+'10. melléklet Isaszegi Héts'!E55+'11.  melléklet Isaszegi Bóbi'!E55+'12. mell. Isaszegi Humánszol'!E55+'13.  mellékletMűvelődési ház'!E55+'14. melléklet Könyvtár'!E55+'15.melléklet IVÜSZ'!E55</f>
        <v>0</v>
      </c>
      <c r="F55" s="95">
        <f t="shared" si="2"/>
        <v>0</v>
      </c>
      <c r="G55" s="32"/>
      <c r="H55" s="72"/>
      <c r="IO55" s="15"/>
    </row>
    <row r="56" s="1" customFormat="1">
      <c r="A56" s="85"/>
      <c r="B56" s="81" t="s">
        <v>128</v>
      </c>
      <c r="C56" s="95">
        <f>'8. melléklet Önkormányzat'!C57+'9.  melléklet Hivatal'!C56+'10. melléklet Isaszegi Héts'!C56+'11.  melléklet Isaszegi Bóbi'!C56+'12. mell. Isaszegi Humánszol'!C56+'13.  mellékletMűvelődési ház'!C56+'14. melléklet Könyvtár'!C56+'15.melléklet IVÜSZ'!C56+'16. melléklet Bölcsőde'!C56</f>
        <v>25045</v>
      </c>
      <c r="D56" s="95">
        <f>'8. melléklet Önkormányzat'!D57</f>
        <v>23511</v>
      </c>
      <c r="E56" s="95">
        <f>'8. melléklet Önkormányzat'!E57+'9.  melléklet Hivatal'!E56+'15.melléklet IVÜSZ'!E56</f>
        <v>0</v>
      </c>
      <c r="F56" s="95">
        <f t="shared" si="2"/>
        <v>23511</v>
      </c>
      <c r="G56" s="95">
        <f>'8. melléklet Önkormányzat'!G57+'9.  melléklet Hivatal'!G56+'10. melléklet Isaszegi Héts'!G56+'11.  melléklet Isaszegi Bóbi'!G56+'12. mell. Isaszegi Humánszol'!G56+'13.  mellékletMűvelődési ház'!G56+'14. melléklet Könyvtár'!G56+'15.melléklet IVÜSZ'!G56+'16. melléklet Bölcsőde'!G56</f>
        <v>5754</v>
      </c>
      <c r="H56" s="72">
        <f t="shared" si="3"/>
        <v>0.24473650631619243</v>
      </c>
      <c r="IO56" s="15"/>
    </row>
    <row r="57" s="1" customFormat="1">
      <c r="A57" s="85"/>
      <c r="B57" s="81" t="s">
        <v>129</v>
      </c>
      <c r="C57" s="95">
        <f>C58+C59</f>
        <v>48648</v>
      </c>
      <c r="D57" s="95">
        <f>D58+D59+D60</f>
        <v>72632</v>
      </c>
      <c r="E57" s="95">
        <f>E58+E59+E60+'10. melléklet Isaszegi Héts'!E57+'9.  melléklet Hivatal'!E57+'11.  melléklet Isaszegi Bóbi'!E57+'12. mell. Isaszegi Humánszol'!E57+'13.  mellékletMűvelődési ház'!E57+'14. melléklet Könyvtár'!E57+'15.melléklet IVÜSZ'!E57+'16. melléklet Bölcsőde'!E57</f>
        <v>811</v>
      </c>
      <c r="F57" s="95">
        <f>F58+F59+F60</f>
        <v>73443</v>
      </c>
      <c r="G57" s="95">
        <f>'8. melléklet Önkormányzat'!G58+'9.  melléklet Hivatal'!G57+'10. melléklet Isaszegi Héts'!G57+'11.  melléklet Isaszegi Bóbi'!G57+'12. mell. Isaszegi Humánszol'!G57+'13.  mellékletMűvelődési ház'!G57+'14. melléklet Könyvtár'!G57+'15.melléklet IVÜSZ'!G57+'16. melléklet Bölcsőde'!G57</f>
        <v>14516</v>
      </c>
      <c r="H57" s="72">
        <f t="shared" si="3"/>
        <v>0.19764987813678636</v>
      </c>
      <c r="IO57" s="15"/>
    </row>
    <row r="58" s="1" customFormat="1">
      <c r="A58" s="85"/>
      <c r="B58" s="97" t="s">
        <v>130</v>
      </c>
      <c r="C58" s="95">
        <f>'8. melléklet Önkormányzat'!C59+'9.  melléklet Hivatal'!C58+'10. melléklet Isaszegi Héts'!C58+'11.  melléklet Isaszegi Bóbi'!C58+'12. mell. Isaszegi Humánszol'!C58+'13.  mellékletMűvelődési ház'!C58+'14. melléklet Könyvtár'!C58+'15.melléklet IVÜSZ'!C58+'16. melléklet Bölcsőde'!C58</f>
        <v>31414</v>
      </c>
      <c r="D58" s="95">
        <f>'8. melléklet Önkormányzat'!D59</f>
        <v>53463</v>
      </c>
      <c r="E58" s="95">
        <f>'8. melléklet Önkormányzat'!E59+'9.  melléklet Hivatal'!E58+'15.melléklet IVÜSZ'!E58</f>
        <v>811</v>
      </c>
      <c r="F58" s="95">
        <f t="shared" si="2"/>
        <v>54274</v>
      </c>
      <c r="G58" s="95">
        <f>'8. melléklet Önkormányzat'!G59+'9.  melléklet Hivatal'!G58+'10. melléklet Isaszegi Héts'!G58+'11.  melléklet Isaszegi Bóbi'!G58+'12. mell. Isaszegi Humánszol'!G58+'13.  mellékletMűvelődési ház'!G58+'14. melléklet Könyvtár'!G58+'15.melléklet IVÜSZ'!G58+'16. melléklet Bölcsőde'!G58</f>
        <v>0</v>
      </c>
      <c r="H58" s="72">
        <f t="shared" si="3"/>
        <v>0</v>
      </c>
      <c r="IO58" s="15"/>
    </row>
    <row r="59" s="1" customFormat="1">
      <c r="A59" s="85"/>
      <c r="B59" s="97" t="s">
        <v>131</v>
      </c>
      <c r="C59" s="95">
        <f>'8. melléklet Önkormányzat'!C60+'9.  melléklet Hivatal'!C59+'10. melléklet Isaszegi Héts'!C59+'11.  melléklet Isaszegi Bóbi'!C59+'12. mell. Isaszegi Humánszol'!C59+'13.  mellékletMűvelődési ház'!C59+'14. melléklet Könyvtár'!C59+'15.melléklet IVÜSZ'!C59+'16. melléklet Bölcsőde'!C59</f>
        <v>17234</v>
      </c>
      <c r="D59" s="95">
        <f>'8. melléklet Önkormányzat'!D60+'9.  melléklet Hivatal'!D59+'10. melléklet Isaszegi Héts'!D59+'11.  melléklet Isaszegi Bóbi'!D59+'12. mell. Isaszegi Humánszol'!D59+'13.  mellékletMűvelődési ház'!D59+'14. melléklet Könyvtár'!D59+'15.melléklet IVÜSZ'!D59+'16. melléklet Bölcsőde'!D59</f>
        <v>15320</v>
      </c>
      <c r="E59" s="95">
        <f>'8. melléklet Önkormányzat'!E60+'9.  melléklet Hivatal'!E59+'10. melléklet Isaszegi Héts'!E59+'11.  melléklet Isaszegi Bóbi'!E59+'12. mell. Isaszegi Humánszol'!E59+'13.  mellékletMűvelődési ház'!E59+'14. melléklet Könyvtár'!E59+'15.melléklet IVÜSZ'!E59</f>
        <v>0</v>
      </c>
      <c r="F59" s="95">
        <f t="shared" si="2"/>
        <v>15320</v>
      </c>
      <c r="G59" s="95">
        <f>'8. melléklet Önkormányzat'!G60+'9.  melléklet Hivatal'!G59+'10. melléklet Isaszegi Héts'!G59+'11.  melléklet Isaszegi Bóbi'!G59+'12. mell. Isaszegi Humánszol'!G59+'13.  mellékletMűvelődési ház'!G59+'14. melléklet Könyvtár'!G59+'15.melléklet IVÜSZ'!G59</f>
        <v>12230</v>
      </c>
      <c r="H59" s="72">
        <f t="shared" si="3"/>
        <v>0.79830287206266315</v>
      </c>
      <c r="IO59" s="15"/>
    </row>
    <row r="60" s="1" customFormat="1">
      <c r="A60" s="85"/>
      <c r="B60" s="97" t="s">
        <v>132</v>
      </c>
      <c r="C60" s="95">
        <f>'8. melléklet Önkormányzat'!C61+'9.  melléklet Hivatal'!C60+'10. melléklet Isaszegi Héts'!C60+'11.  melléklet Isaszegi Bóbi'!C60+'12. mell. Isaszegi Humánszol'!C60+'13.  mellékletMűvelődési ház'!C60+'14. melléklet Könyvtár'!C60+'15.melléklet IVÜSZ'!C60+'16. melléklet Bölcsőde'!C60</f>
        <v>0</v>
      </c>
      <c r="D60" s="95">
        <v>3849</v>
      </c>
      <c r="E60" s="95">
        <f>'8. melléklet Önkormányzat'!E61+'9.  melléklet Hivatal'!E60+'10. melléklet Isaszegi Héts'!E60+'11.  melléklet Isaszegi Bóbi'!E60+'12. mell. Isaszegi Humánszol'!E60+'13.  mellékletMűvelődési ház'!E60+'14. melléklet Könyvtár'!E60+'15.melléklet IVÜSZ'!E60</f>
        <v>0</v>
      </c>
      <c r="F60" s="95">
        <f t="shared" si="2"/>
        <v>3849</v>
      </c>
      <c r="G60" s="95">
        <f>'8. melléklet Önkormányzat'!G61+'9.  melléklet Hivatal'!G60+'10. melléklet Isaszegi Héts'!G60+'11.  melléklet Isaszegi Bóbi'!G60+'12. mell. Isaszegi Humánszol'!G60+'13.  mellékletMűvelődési ház'!G60+'14. melléklet Könyvtár'!G60+'15.melléklet IVÜSZ'!G60+'16. melléklet Bölcsőde'!G60</f>
        <v>3849</v>
      </c>
      <c r="H60" s="72">
        <f t="shared" si="3"/>
        <v>1</v>
      </c>
      <c r="IO60" s="15"/>
    </row>
    <row r="61" s="1" customFormat="1">
      <c r="A61" s="85"/>
      <c r="B61" s="98"/>
      <c r="C61" s="95">
        <f>'8. melléklet Önkormányzat'!C62+'9.  melléklet Hivatal'!C61+'10. melléklet Isaszegi Héts'!C61+'11.  melléklet Isaszegi Bóbi'!C61+'12. mell. Isaszegi Humánszol'!C61+'13.  mellékletMűvelődési ház'!C61+'14. melléklet Könyvtár'!C61+'15.melléklet IVÜSZ'!C61+'16. melléklet Bölcsőde'!C61</f>
        <v>0</v>
      </c>
      <c r="D61" s="95">
        <f>'8. melléklet Önkormányzat'!D62+'9.  melléklet Hivatal'!D61+'15.melléklet IVÜSZ'!D61</f>
        <v>0</v>
      </c>
      <c r="E61" s="95">
        <f>'8. melléklet Önkormányzat'!E62+'9.  melléklet Hivatal'!E61+'10. melléklet Isaszegi Héts'!E61+'11.  melléklet Isaszegi Bóbi'!E61+'12. mell. Isaszegi Humánszol'!E61+'13.  mellékletMűvelődési ház'!E61+'14. melléklet Könyvtár'!E61+'15.melléklet IVÜSZ'!E61</f>
        <v>0</v>
      </c>
      <c r="F61" s="95">
        <f t="shared" si="2"/>
        <v>0</v>
      </c>
      <c r="G61" s="32"/>
      <c r="H61" s="72"/>
      <c r="IO61" s="15"/>
    </row>
    <row r="62" s="1" customFormat="1">
      <c r="A62" s="76" t="s">
        <v>78</v>
      </c>
      <c r="B62" s="76" t="s">
        <v>133</v>
      </c>
      <c r="C62" s="99">
        <f>C63+C66+C67+C70</f>
        <v>838491</v>
      </c>
      <c r="D62" s="99">
        <f>D63+D66+D67+D70</f>
        <v>891903</v>
      </c>
      <c r="E62" s="99">
        <f>E63+E66+E67+E70</f>
        <v>30180</v>
      </c>
      <c r="F62" s="99">
        <f>F63+F66+F67+F70</f>
        <v>922083</v>
      </c>
      <c r="G62" s="99">
        <f>G63+G66+G67+G70</f>
        <v>80923</v>
      </c>
      <c r="H62" s="68">
        <f t="shared" si="3"/>
        <v>0.087761080076305495</v>
      </c>
      <c r="IO62" s="15"/>
    </row>
    <row r="63" s="1" customFormat="1">
      <c r="A63" s="94"/>
      <c r="B63" s="54" t="s">
        <v>45</v>
      </c>
      <c r="C63" s="95">
        <v>495713</v>
      </c>
      <c r="D63" s="95">
        <f>'8. melléklet Önkormányzat'!D64+'9.  melléklet Hivatal'!D63+'10. melléklet Isaszegi Héts'!D63+'11.  melléklet Isaszegi Bóbi'!D63+'12. mell. Isaszegi Humánszol'!D63+'13.  mellékletMűvelődési ház'!D63+'14. melléklet Könyvtár'!D63+'15.melléklet IVÜSZ'!D63</f>
        <v>557134</v>
      </c>
      <c r="E63" s="95">
        <f>'8. melléklet Önkormányzat'!E64+'9.  melléklet Hivatal'!E63+'10. melléklet Isaszegi Héts'!E63+'11.  melléklet Isaszegi Bóbi'!E63+'12. mell. Isaszegi Humánszol'!E63+'13.  mellékletMűvelődési ház'!E63+'14. melléklet Könyvtár'!E63+'15.melléklet IVÜSZ'!E63</f>
        <v>22673</v>
      </c>
      <c r="F63" s="95">
        <f t="shared" si="2"/>
        <v>579807</v>
      </c>
      <c r="G63" s="95">
        <f>'8. melléklet Önkormányzat'!G64+'9.  melléklet Hivatal'!G63+'10. melléklet Isaszegi Héts'!G63+'11.  melléklet Isaszegi Bóbi'!G63+'12. mell. Isaszegi Humánszol'!G63+'13.  mellékletMűvelődési ház'!G63+'14. melléklet Könyvtár'!G63+'15.melléklet IVÜSZ'!G63</f>
        <v>63948</v>
      </c>
      <c r="H63" s="72">
        <f t="shared" si="3"/>
        <v>0.11029187298532098</v>
      </c>
      <c r="I63" s="87"/>
      <c r="J63" s="87"/>
      <c r="K63" s="87"/>
      <c r="L63" s="87"/>
    </row>
    <row r="64" s="1" customFormat="1" ht="50.65" customHeight="1">
      <c r="A64" s="94"/>
      <c r="B64" s="97" t="s">
        <v>134</v>
      </c>
      <c r="C64" s="95">
        <f>'8. melléklet Önkormányzat'!C65+'9.  melléklet Hivatal'!C64+'10. melléklet Isaszegi Héts'!C64+'11.  melléklet Isaszegi Bóbi'!C64+'12. mell. Isaszegi Humánszol'!C64+'13.  mellékletMűvelődési ház'!C64+'14. melléklet Könyvtár'!C64+'15.melléklet IVÜSZ'!C64</f>
        <v>0</v>
      </c>
      <c r="D64" s="95">
        <f>'8. melléklet Önkormányzat'!D65+'9.  melléklet Hivatal'!D64+'10. melléklet Isaszegi Héts'!D64+'11.  melléklet Isaszegi Bóbi'!D64+'12. mell. Isaszegi Humánszol'!D64+'13.  mellékletMűvelődési ház'!D64+'14. melléklet Könyvtár'!D64+'15.melléklet IVÜSZ'!D64</f>
        <v>0</v>
      </c>
      <c r="E64" s="95">
        <f>'8. melléklet Önkormányzat'!E65+'9.  melléklet Hivatal'!E64+'10. melléklet Isaszegi Héts'!E64+'11.  melléklet Isaszegi Bóbi'!E64+'12. mell. Isaszegi Humánszol'!E64+'13.  mellékletMűvelődési ház'!E64+'14. melléklet Könyvtár'!E64+'15.melléklet IVÜSZ'!E64</f>
        <v>0</v>
      </c>
      <c r="F64" s="95">
        <f t="shared" si="2"/>
        <v>0</v>
      </c>
      <c r="G64" s="32"/>
      <c r="H64" s="72"/>
    </row>
    <row r="65" s="1" customFormat="1" ht="59.65" customHeight="1">
      <c r="A65" s="94"/>
      <c r="B65" s="97" t="s">
        <v>135</v>
      </c>
      <c r="C65" s="95">
        <f>'8. melléklet Önkormányzat'!C66+'9.  melléklet Hivatal'!C65+'10. melléklet Isaszegi Héts'!C65+'11.  melléklet Isaszegi Bóbi'!C65+'12. mell. Isaszegi Humánszol'!C65+'13.  mellékletMűvelődési ház'!C65+'14. melléklet Könyvtár'!C65+'15.melléklet IVÜSZ'!C65</f>
        <v>0</v>
      </c>
      <c r="D65" s="95">
        <f>'8. melléklet Önkormányzat'!D66+'9.  melléklet Hivatal'!D65+'10. melléklet Isaszegi Héts'!D65+'11.  melléklet Isaszegi Bóbi'!D65+'12. mell. Isaszegi Humánszol'!D65+'13.  mellékletMűvelődési ház'!D65+'14. melléklet Könyvtár'!D65+'15.melléklet IVÜSZ'!D65</f>
        <v>0</v>
      </c>
      <c r="E65" s="95">
        <f>'8. melléklet Önkormányzat'!E66+'9.  melléklet Hivatal'!E65+'10. melléklet Isaszegi Héts'!E65+'11.  melléklet Isaszegi Bóbi'!E65+'12. mell. Isaszegi Humánszol'!E65+'13.  mellékletMűvelődési ház'!E65+'14. melléklet Könyvtár'!E65+'15.melléklet IVÜSZ'!E65</f>
        <v>0</v>
      </c>
      <c r="F65" s="95">
        <f t="shared" si="2"/>
        <v>0</v>
      </c>
      <c r="G65" s="32"/>
      <c r="H65" s="72"/>
    </row>
    <row r="66">
      <c r="A66" s="85"/>
      <c r="B66" s="81" t="s">
        <v>136</v>
      </c>
      <c r="C66" s="95">
        <f>'8. melléklet Önkormányzat'!C67+'9.  melléklet Hivatal'!C66+'10. melléklet Isaszegi Héts'!C66+'11.  melléklet Isaszegi Bóbi'!C66+'12. mell. Isaszegi Humánszol'!C66+'13.  mellékletMűvelődési ház'!C66+'14. melléklet Könyvtár'!C66+'15.melléklet IVÜSZ'!C66</f>
        <v>306375</v>
      </c>
      <c r="D66" s="95">
        <v>318604</v>
      </c>
      <c r="E66" s="95">
        <f>'8. melléklet Önkormányzat'!E67+'9.  melléklet Hivatal'!E66+'10. melléklet Isaszegi Héts'!E66+'11.  melléklet Isaszegi Bóbi'!E66+'12. mell. Isaszegi Humánszol'!E66+'13.  mellékletMűvelődési ház'!E66+'14. melléklet Könyvtár'!E66+'15.melléklet IVÜSZ'!E66</f>
        <v>366</v>
      </c>
      <c r="F66" s="95">
        <f t="shared" si="2"/>
        <v>318970</v>
      </c>
      <c r="G66" s="95">
        <f>'8. melléklet Önkormányzat'!G67+'9.  melléklet Hivatal'!G66+'10. melléklet Isaszegi Héts'!G66+'11.  melléklet Isaszegi Bóbi'!G66+'12. mell. Isaszegi Humánszol'!G66+'13.  mellékletMűvelődési ház'!G66+'14. melléklet Könyvtár'!G66+'15.melléklet IVÜSZ'!G66</f>
        <v>16975</v>
      </c>
      <c r="H66" s="72">
        <f t="shared" si="3"/>
        <v>0.0532181709878672</v>
      </c>
      <c r="J66" s="100"/>
    </row>
    <row r="67">
      <c r="A67" s="85"/>
      <c r="B67" s="81" t="s">
        <v>137</v>
      </c>
      <c r="C67" s="95"/>
      <c r="D67" s="95">
        <f>'8. melléklet Önkormányzat'!D68+'9.  melléklet Hivatal'!D67+'10. melléklet Isaszegi Héts'!D67+'11.  melléklet Isaszegi Bóbi'!D67+'12. mell. Isaszegi Humánszol'!D67+'13.  mellékletMűvelődési ház'!D67+'14. melléklet Könyvtár'!D67+'15.melléklet IVÜSZ'!D67</f>
        <v>0</v>
      </c>
      <c r="E67" s="95"/>
      <c r="F67" s="95">
        <f t="shared" si="2"/>
        <v>0</v>
      </c>
      <c r="G67" s="32"/>
      <c r="H67" s="72"/>
    </row>
    <row r="68">
      <c r="A68" s="85"/>
      <c r="B68" s="97" t="s">
        <v>138</v>
      </c>
      <c r="C68" s="95">
        <f>'8. melléklet Önkormányzat'!C69+'9.  melléklet Hivatal'!C68+'10. melléklet Isaszegi Héts'!C68+'11.  melléklet Isaszegi Bóbi'!C68+'12. mell. Isaszegi Humánszol'!C68+'13.  mellékletMűvelődési ház'!C68+'14. melléklet Könyvtár'!C68+'15.melléklet IVÜSZ'!C68</f>
        <v>0</v>
      </c>
      <c r="D68" s="95">
        <f>'8. melléklet Önkormányzat'!D69+'9.  melléklet Hivatal'!D68+'10. melléklet Isaszegi Héts'!D68+'11.  melléklet Isaszegi Bóbi'!D68+'12. mell. Isaszegi Humánszol'!D68+'13.  mellékletMűvelődési ház'!D68+'14. melléklet Könyvtár'!D68+'15.melléklet IVÜSZ'!D68</f>
        <v>0</v>
      </c>
      <c r="E68" s="95">
        <f>'8. melléklet Önkormányzat'!E69+'9.  melléklet Hivatal'!E68+'10. melléklet Isaszegi Héts'!E68+'11.  melléklet Isaszegi Bóbi'!E68+'12. mell. Isaszegi Humánszol'!E68+'13.  mellékletMűvelődési ház'!E68+'14. melléklet Könyvtár'!E68+'15.melléklet IVÜSZ'!E68</f>
        <v>0</v>
      </c>
      <c r="F68" s="95">
        <f t="shared" si="2"/>
        <v>0</v>
      </c>
      <c r="G68" s="32"/>
      <c r="H68" s="72"/>
    </row>
    <row r="69">
      <c r="A69" s="85"/>
      <c r="B69" s="97" t="s">
        <v>139</v>
      </c>
      <c r="C69" s="95">
        <f>'8. melléklet Önkormányzat'!C70+'9.  melléklet Hivatal'!C69+'10. melléklet Isaszegi Héts'!C69+'11.  melléklet Isaszegi Bóbi'!C69+'12. mell. Isaszegi Humánszol'!C69+'13.  mellékletMűvelődési ház'!C69+'14. melléklet Könyvtár'!C69+'15.melléklet IVÜSZ'!C69</f>
        <v>0</v>
      </c>
      <c r="D69" s="95">
        <f>'8. melléklet Önkormányzat'!D70+'9.  melléklet Hivatal'!D69+'10. melléklet Isaszegi Héts'!D69+'11.  melléklet Isaszegi Bóbi'!D69+'12. mell. Isaszegi Humánszol'!D69+'13.  mellékletMűvelődési ház'!D69+'14. melléklet Könyvtár'!D69+'15.melléklet IVÜSZ'!D69</f>
        <v>0</v>
      </c>
      <c r="E69" s="95">
        <f>'8. melléklet Önkormányzat'!E70+'9.  melléklet Hivatal'!E69+'10. melléklet Isaszegi Héts'!E69+'11.  melléklet Isaszegi Bóbi'!E69+'12. mell. Isaszegi Humánszol'!E69+'13.  mellékletMűvelődési ház'!E69+'14. melléklet Könyvtár'!E69+'15.melléklet IVÜSZ'!E69</f>
        <v>0</v>
      </c>
      <c r="F69" s="95">
        <f t="shared" si="2"/>
        <v>0</v>
      </c>
      <c r="G69" s="71"/>
      <c r="H69" s="72"/>
    </row>
    <row r="70">
      <c r="A70" s="85"/>
      <c r="B70" s="81" t="s">
        <v>22</v>
      </c>
      <c r="C70" s="95">
        <v>36403</v>
      </c>
      <c r="D70" s="95">
        <v>16165</v>
      </c>
      <c r="E70" s="95">
        <f>'8. melléklet Önkormányzat'!E71</f>
        <v>7141</v>
      </c>
      <c r="F70" s="95">
        <f t="shared" si="2"/>
        <v>23306</v>
      </c>
      <c r="G70" s="95"/>
      <c r="H70" s="72">
        <f t="shared" si="3"/>
        <v>0</v>
      </c>
      <c r="J70" s="56"/>
    </row>
    <row r="71">
      <c r="C71" s="95">
        <f>'8. melléklet Önkormányzat'!C72+'9.  melléklet Hivatal'!C71+'10. melléklet Isaszegi Héts'!C71+'11.  melléklet Isaszegi Bóbi'!C71+'12. mell. Isaszegi Humánszol'!C71+'13.  mellékletMűvelődési ház'!C71+'14. melléklet Könyvtár'!C71+'15.melléklet IVÜSZ'!C71</f>
        <v>0</v>
      </c>
      <c r="D71" s="95">
        <f>'8. melléklet Önkormányzat'!D72+'9.  melléklet Hivatal'!D71+'10. melléklet Isaszegi Héts'!D71+'11.  melléklet Isaszegi Bóbi'!D71+'12. mell. Isaszegi Humánszol'!D71+'13.  mellékletMűvelődési ház'!D71+'14. melléklet Könyvtár'!D71+'15.melléklet IVÜSZ'!D71</f>
        <v>0</v>
      </c>
      <c r="E71" s="95">
        <f>'8. melléklet Önkormányzat'!E72+'9.  melléklet Hivatal'!E71+'10. melléklet Isaszegi Héts'!E71+'11.  melléklet Isaszegi Bóbi'!E71+'12. mell. Isaszegi Humánszol'!E71+'13.  mellékletMűvelődési ház'!E71+'14. melléklet Könyvtár'!E71+'15.melléklet IVÜSZ'!E71</f>
        <v>0</v>
      </c>
      <c r="F71" s="95">
        <f t="shared" si="2"/>
        <v>0</v>
      </c>
      <c r="G71" s="32"/>
      <c r="H71" s="72"/>
    </row>
    <row r="72" ht="19.5">
      <c r="A72" s="83"/>
      <c r="B72" s="101" t="s">
        <v>140</v>
      </c>
      <c r="C72" s="102">
        <f>C50+C62</f>
        <v>2545100</v>
      </c>
      <c r="D72" s="102">
        <f>D50+D62</f>
        <v>2701561</v>
      </c>
      <c r="E72" s="102">
        <f>E50+E62</f>
        <v>46400</v>
      </c>
      <c r="F72" s="102">
        <f>F50+F62</f>
        <v>2747961</v>
      </c>
      <c r="G72" s="102">
        <f>G50+G62</f>
        <v>1187143</v>
      </c>
      <c r="H72" s="72">
        <f t="shared" si="3"/>
        <v>0.43200867843466484</v>
      </c>
    </row>
    <row r="73" ht="19.5">
      <c r="A73" s="83"/>
      <c r="B73" s="101"/>
      <c r="C73" s="95">
        <f>'8. melléklet Önkormányzat'!C74+'9.  melléklet Hivatal'!C73+'10. melléklet Isaszegi Héts'!C73+'11.  melléklet Isaszegi Bóbi'!C73+'12. mell. Isaszegi Humánszol'!C73+'13.  mellékletMűvelődési ház'!C73+'14. melléklet Könyvtár'!C73+'15.melléklet IVÜSZ'!C73</f>
        <v>0</v>
      </c>
      <c r="D73" s="95">
        <f>'8. melléklet Önkormányzat'!D74+'9.  melléklet Hivatal'!D73+'10. melléklet Isaszegi Héts'!D73+'11.  melléklet Isaszegi Bóbi'!D73+'12. mell. Isaszegi Humánszol'!D73+'13.  mellékletMűvelődési ház'!D73+'14. melléklet Könyvtár'!D73+'15.melléklet IVÜSZ'!D73</f>
        <v>0</v>
      </c>
      <c r="E73" s="95">
        <f>'8. melléklet Önkormányzat'!E74+'9.  melléklet Hivatal'!E73+'10. melléklet Isaszegi Héts'!E73+'11.  melléklet Isaszegi Bóbi'!E73+'12. mell. Isaszegi Humánszol'!E73+'13.  mellékletMűvelődési ház'!E73+'14. melléklet Könyvtár'!E73+'15.melléklet IVÜSZ'!E73</f>
        <v>0</v>
      </c>
      <c r="F73" s="95">
        <f t="shared" si="2"/>
        <v>0</v>
      </c>
      <c r="G73" s="32"/>
      <c r="H73" s="72"/>
    </row>
    <row r="74">
      <c r="A74" s="76" t="s">
        <v>84</v>
      </c>
      <c r="B74" s="76" t="s">
        <v>18</v>
      </c>
      <c r="C74" s="99">
        <f>C75+C76</f>
        <v>910208</v>
      </c>
      <c r="D74" s="99">
        <f>D75+D76</f>
        <v>1089830</v>
      </c>
      <c r="E74" s="99">
        <f>E75+E76</f>
        <v>2189</v>
      </c>
      <c r="F74" s="99">
        <f>F75+F76</f>
        <v>1092019</v>
      </c>
      <c r="G74" s="99">
        <f>G75+G76</f>
        <v>798632</v>
      </c>
      <c r="H74" s="68">
        <f t="shared" si="3"/>
        <v>0.7313352606502268</v>
      </c>
    </row>
    <row r="75">
      <c r="A75" s="94"/>
      <c r="B75" s="54" t="s">
        <v>141</v>
      </c>
      <c r="C75" s="95">
        <f>'8. melléklet Önkormányzat'!C76+'9.  melléklet Hivatal'!C75+'10. melléklet Isaszegi Héts'!C75+'11.  melléklet Isaszegi Bóbi'!C75+'12. mell. Isaszegi Humánszol'!C75+'13.  mellékletMűvelődési ház'!C75+'14. melléklet Könyvtár'!C75+'15.melléklet IVÜSZ'!C75</f>
        <v>31247</v>
      </c>
      <c r="D75" s="95">
        <f>'8. melléklet Önkormányzat'!D76+'9.  melléklet Hivatal'!D75+'10. melléklet Isaszegi Héts'!D75+'11.  melléklet Isaszegi Bóbi'!D75+'12. mell. Isaszegi Humánszol'!D75+'13.  mellékletMűvelődési ház'!D75+'14. melléklet Könyvtár'!D75+'15.melléklet IVÜSZ'!D75</f>
        <v>198153</v>
      </c>
      <c r="E75" s="95">
        <f>'8. melléklet Önkormányzat'!E76+'9.  melléklet Hivatal'!E75+'10. melléklet Isaszegi Héts'!E75+'11.  melléklet Isaszegi Bóbi'!E75+'12. mell. Isaszegi Humánszol'!E75+'13.  mellékletMűvelődési ház'!E75+'14. melléklet Könyvtár'!E75+'15.melléklet IVÜSZ'!E75</f>
        <v>0</v>
      </c>
      <c r="F75" s="95">
        <f t="shared" si="2"/>
        <v>198153</v>
      </c>
      <c r="G75" s="95">
        <f>'8. melléklet Önkormányzat'!G76+'9.  melléklet Hivatal'!G75+'10. melléklet Isaszegi Héts'!G75+'11.  melléklet Isaszegi Bóbi'!G75+'12. mell. Isaszegi Humánszol'!G75+'13.  mellékletMűvelődési ház'!G75+'14. melléklet Könyvtár'!G75+'15.melléklet IVÜSZ'!G75</f>
        <v>198186</v>
      </c>
      <c r="H75" s="72">
        <f t="shared" si="3"/>
        <v>1.000166537978229</v>
      </c>
    </row>
    <row r="76">
      <c r="A76" s="85"/>
      <c r="B76" s="54" t="s">
        <v>118</v>
      </c>
      <c r="C76" s="95">
        <f>'9.  melléklet Hivatal'!C42+'10. melléklet Isaszegi Héts'!C42+'11.  melléklet Isaszegi Bóbi'!C42+'12. mell. Isaszegi Humánszol'!C42+'13.  mellékletMűvelődési ház'!C42+'14. melléklet Könyvtár'!C42+'15.melléklet IVÜSZ'!C42+'16. melléklet Bölcsőde'!C42</f>
        <v>878961</v>
      </c>
      <c r="D76" s="95">
        <f>'9.  melléklet Hivatal'!D42+'10. melléklet Isaszegi Héts'!D42+'11.  melléklet Isaszegi Bóbi'!D42+'12. mell. Isaszegi Humánszol'!D42+'13.  mellékletMűvelődési ház'!D42+'14. melléklet Könyvtár'!D42+'15.melléklet IVÜSZ'!D42+'16. melléklet Bölcsőde'!D42</f>
        <v>891677</v>
      </c>
      <c r="E76" s="95">
        <f>'8. melléklet Önkormányzat'!E77</f>
        <v>2189</v>
      </c>
      <c r="F76" s="95">
        <f t="shared" si="2"/>
        <v>893866</v>
      </c>
      <c r="G76" s="95">
        <f>'9.  melléklet Hivatal'!G42+'10. melléklet Isaszegi Héts'!G42+'11.  melléklet Isaszegi Bóbi'!G42+'12. mell. Isaszegi Humánszol'!G42+'13.  mellékletMűvelődési ház'!G42+'14. melléklet Könyvtár'!G42+'15.melléklet IVÜSZ'!G42+'16. melléklet Bölcsőde'!G42</f>
        <v>600446</v>
      </c>
      <c r="H76" s="72">
        <f t="shared" si="3"/>
        <v>0.67174050696636856</v>
      </c>
    </row>
    <row r="77">
      <c r="A77" s="103"/>
      <c r="B77" s="104" t="s">
        <v>142</v>
      </c>
      <c r="C77" s="102">
        <f>C50+C62+C74</f>
        <v>3455308</v>
      </c>
      <c r="D77" s="102">
        <f>D50+D62+D74</f>
        <v>3791391</v>
      </c>
      <c r="E77" s="102">
        <f>E50+E62+E74</f>
        <v>48589</v>
      </c>
      <c r="F77" s="102">
        <f>F50+F62+F74</f>
        <v>3839980</v>
      </c>
      <c r="G77" s="102">
        <f>G50+G62+G74</f>
        <v>1985775</v>
      </c>
      <c r="H77" s="105">
        <f t="shared" si="3"/>
        <v>0.51713159964374811</v>
      </c>
      <c r="I77" s="56"/>
      <c r="J77" s="56"/>
    </row>
    <row r="78">
      <c r="A78" s="106"/>
      <c r="B78" s="107" t="s">
        <v>143</v>
      </c>
      <c r="C78" s="102">
        <f>C77-C76</f>
        <v>2576347</v>
      </c>
      <c r="D78" s="102">
        <f>D77-D76</f>
        <v>2899714</v>
      </c>
      <c r="E78" s="102">
        <f>E77-E76</f>
        <v>46400</v>
      </c>
      <c r="F78" s="102">
        <f>F77-F76</f>
        <v>2946114</v>
      </c>
      <c r="G78" s="102">
        <f>G77-G76</f>
        <v>1385329</v>
      </c>
      <c r="H78" s="105">
        <f t="shared" si="3"/>
        <v>0.47022246932739192</v>
      </c>
      <c r="I78" s="108"/>
      <c r="J78" s="108"/>
    </row>
    <row r="79">
      <c r="A79" s="109"/>
      <c r="B79" s="110" t="s">
        <v>144</v>
      </c>
      <c r="C79" s="111">
        <f>'8. melléklet Önkormányzat'!C80+'9.  melléklet Hivatal'!C79+'10. melléklet Isaszegi Héts'!C79+'11.  melléklet Isaszegi Bóbi'!C79+'12. mell. Isaszegi Humánszol'!C79+'13.  mellékletMűvelődési ház'!C79+'14. melléklet Könyvtár'!C79+'15.melléklet IVÜSZ'!C79+'16. melléklet Bölcsőde'!C79</f>
        <v>141.75</v>
      </c>
      <c r="D79" s="111">
        <f>'8. melléklet Önkormányzat'!D80+'9.  melléklet Hivatal'!D79+'10. melléklet Isaszegi Héts'!D79+'11.  melléklet Isaszegi Bóbi'!D79+'12. mell. Isaszegi Humánszol'!D79+'13.  mellékletMűvelődési ház'!D79+'14. melléklet Könyvtár'!D79+'15.melléklet IVÜSZ'!D79+'16. melléklet Bölcsőde'!D79</f>
        <v>139.25</v>
      </c>
      <c r="E79" s="111">
        <f>'8. melléklet Önkormányzat'!E80+'9.  melléklet Hivatal'!E79+'10. melléklet Isaszegi Héts'!E79+'11.  melléklet Isaszegi Bóbi'!E79+'12. mell. Isaszegi Humánszol'!E79+'13.  mellékletMűvelődési ház'!E79+'14. melléklet Könyvtár'!E79+'15.melléklet IVÜSZ'!E79+'16. melléklet Bölcsőde'!E79</f>
        <v>0</v>
      </c>
      <c r="F79" s="111">
        <f>'8. melléklet Önkormányzat'!F80+'9.  melléklet Hivatal'!F79+'10. melléklet Isaszegi Héts'!F79+'11.  melléklet Isaszegi Bóbi'!F79+'12. mell. Isaszegi Humánszol'!F79+'13.  mellékletMűvelődési ház'!F79+'14. melléklet Könyvtár'!F79+'15.melléklet IVÜSZ'!F79+'16. melléklet Bölcsőde'!F79</f>
        <v>139.25</v>
      </c>
      <c r="G79" s="111"/>
      <c r="H79" s="105"/>
    </row>
    <row r="80">
      <c r="A80" s="109"/>
      <c r="B80" s="110" t="s">
        <v>145</v>
      </c>
      <c r="C80" s="111">
        <v>3</v>
      </c>
      <c r="D80" s="111">
        <f>'8. melléklet Önkormányzat'!D81+'9.  melléklet Hivatal'!D80+'10. melléklet Isaszegi Héts'!D80+'11.  melléklet Isaszegi Bóbi'!D80+'12. mell. Isaszegi Humánszol'!D80+'13.  mellékletMűvelődési ház'!D80+'14. melléklet Könyvtár'!D80+'15.melléklet IVÜSZ'!D80</f>
        <v>3</v>
      </c>
      <c r="E80" s="111">
        <f>'8. melléklet Önkormányzat'!E81+'9.  melléklet Hivatal'!E80+'10. melléklet Isaszegi Héts'!E80+'11.  melléklet Isaszegi Bóbi'!E80+'12. mell. Isaszegi Humánszol'!E80+'13.  mellékletMűvelődési ház'!E80+'14. melléklet Könyvtár'!E80+'15.melléklet IVÜSZ'!E80</f>
        <v>0</v>
      </c>
      <c r="F80" s="111">
        <f>'8. melléklet Önkormányzat'!F81+'9.  melléklet Hivatal'!F80+'10. melléklet Isaszegi Héts'!F80+'11.  melléklet Isaszegi Bóbi'!F80+'12. mell. Isaszegi Humánszol'!F80+'13.  mellékletMűvelődési ház'!F80+'14. melléklet Könyvtár'!F80+'15.melléklet IVÜSZ'!F80</f>
        <v>3</v>
      </c>
      <c r="G80" s="111">
        <f>'8. melléklet Önkormányzat'!G81+'9.  melléklet Hivatal'!G80+'10. melléklet Isaszegi Héts'!G80+'11.  melléklet Isaszegi Bóbi'!G80+'12. mell. Isaszegi Humánszol'!G80+'13.  mellékletMűvelődési ház'!G80+'14. melléklet Könyvtár'!G80+'15.melléklet IVÜSZ'!G80</f>
        <v>0</v>
      </c>
      <c r="H80" s="105"/>
    </row>
    <row r="81">
      <c r="C81" s="112"/>
      <c r="D81" s="38">
        <f>D44-D78</f>
        <v>0</v>
      </c>
      <c r="E81" s="38">
        <f>E44-E78</f>
        <v>0</v>
      </c>
      <c r="F81" s="38">
        <f>F44-F78</f>
        <v>0</v>
      </c>
      <c r="G81" s="38">
        <f>G44-G78</f>
        <v>877562</v>
      </c>
    </row>
    <row r="82">
      <c r="G82" s="1"/>
    </row>
    <row r="83">
      <c r="C83" s="38">
        <f>C51+C52+C53+C56+C57+C63+C66+C67+C70+C75+C76</f>
        <v>3455308</v>
      </c>
      <c r="I83" s="56"/>
    </row>
    <row r="84" ht="32.85" customHeight="1"/>
    <row r="85" ht="34.9" customHeight="1"/>
    <row r="87" ht="23.85" customHeight="1"/>
    <row r="88" ht="23.85" customHeight="1"/>
  </sheetData>
  <sheetProtection selectLockedCells="1" selectUnlockedCells="1"/>
  <mergeCells count="4">
    <mergeCell ref="B1:C1"/>
    <mergeCell ref="B2:C2"/>
    <mergeCell ref="C4:F4"/>
    <mergeCell ref="C48:F48"/>
  </mergeCells>
  <printOptions horizontalCentered="1"/>
  <pageMargins left="0.7875" right="0.7875" top="0.7875" bottom="0.8270833" header="0.5118055" footer="0.5118055"/>
  <pageSetup r:id="rId1" paperSize="8" orientation="portrait" horizontalDpi="300" verticalDpi="300" scale="36"/>
  <headerFooter alignWithMargins="0"/>
  <rowBreaks count="1" manualBreakCount="1">
    <brk id="53" man="1" max="7"/>
  </rowBreaks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zoomScale="79" zoomScaleNormal="79" zoomScaleSheetLayoutView="78" workbookViewId="0" topLeftCell="A25">
      <selection activeCell="H34" sqref="H34"/>
    </sheetView>
  </sheetViews>
  <sheetFormatPr defaultColWidth="9" defaultRowHeight="18.75"/>
  <cols>
    <col min="1" max="1" width="30" style="15" customWidth="1"/>
    <col min="2" max="2" width="52.57031" style="15" customWidth="1"/>
    <col min="3" max="3" width="23.28516" style="38" bestFit="1" customWidth="1"/>
    <col min="4" max="4" width="27.28516" style="15" bestFit="1" customWidth="1"/>
    <col min="5" max="5" width="29.85547" style="15" bestFit="1" customWidth="1"/>
    <col min="6" max="6" width="27.71094" style="15" bestFit="1" customWidth="1"/>
    <col min="7" max="7" width="14" style="15" customWidth="1"/>
    <col min="8" max="8" width="21.57031" style="15" bestFit="1" customWidth="1"/>
    <col min="9" max="9" width="9" style="15"/>
    <col min="10" max="11" width="10.14063" style="15" bestFit="1" customWidth="1"/>
    <col min="12" max="12" width="9.710938" style="15" bestFit="1" customWidth="1"/>
    <col min="13" max="16384" width="9" style="15"/>
  </cols>
  <sheetData>
    <row r="1" s="1" customFormat="1" ht="20.25" customHeight="1">
      <c r="A1" s="58"/>
      <c r="B1" s="58" t="s">
        <v>56</v>
      </c>
      <c r="C1" s="58"/>
      <c r="D1" s="58"/>
      <c r="E1" s="58"/>
      <c r="F1" s="58"/>
    </row>
    <row r="2" s="1" customFormat="1" ht="20.25" customHeight="1">
      <c r="A2" s="58"/>
      <c r="B2" s="58" t="s">
        <v>58</v>
      </c>
      <c r="C2" s="58"/>
      <c r="D2" s="58"/>
      <c r="E2" s="58"/>
      <c r="F2" s="58"/>
    </row>
    <row r="3" s="1" customFormat="1">
      <c r="C3" s="59" t="s">
        <v>59</v>
      </c>
    </row>
    <row r="4" s="1" customFormat="1" ht="20.25" customHeight="1">
      <c r="A4" s="60" t="s">
        <v>60</v>
      </c>
      <c r="B4" s="60" t="s">
        <v>61</v>
      </c>
      <c r="C4" s="61" t="s">
        <v>62</v>
      </c>
      <c r="D4" s="61"/>
      <c r="E4" s="61"/>
      <c r="F4" s="61"/>
      <c r="IR4" s="15"/>
    </row>
    <row r="5" s="1" customFormat="1" ht="75">
      <c r="A5" s="37"/>
      <c r="B5" s="35" t="s">
        <v>63</v>
      </c>
      <c r="C5" s="62" t="s">
        <v>64</v>
      </c>
      <c r="D5" s="63" t="s">
        <v>65</v>
      </c>
      <c r="E5" s="63" t="s">
        <v>66</v>
      </c>
      <c r="F5" s="63" t="s">
        <v>67</v>
      </c>
      <c r="G5" s="64" t="s">
        <v>68</v>
      </c>
      <c r="H5" s="63" t="s">
        <v>146</v>
      </c>
      <c r="IR5" s="15"/>
    </row>
    <row r="6" s="1" customFormat="1">
      <c r="A6" s="65" t="s">
        <v>70</v>
      </c>
      <c r="B6" s="66" t="s">
        <v>71</v>
      </c>
      <c r="C6" s="67">
        <f>C12+C11+C10+C9+C8+C7</f>
        <v>855566</v>
      </c>
      <c r="D6" s="67">
        <f>D12+D11+D10+D9+D8+D7</f>
        <v>946778</v>
      </c>
      <c r="E6" s="67">
        <f>E12+E11+E10+E9+E8+E7</f>
        <v>8049</v>
      </c>
      <c r="F6" s="67">
        <f>F12+F11+F10+F9+F8+F7</f>
        <v>954827</v>
      </c>
      <c r="G6" s="67">
        <f>G12+G11+G10+G9+G8+G7</f>
        <v>718920</v>
      </c>
      <c r="H6" s="113">
        <f t="shared" ref="H6:H34" si="0">G6/F6</f>
        <v>0.75293220656726301</v>
      </c>
      <c r="IR6" s="15"/>
    </row>
    <row r="7" s="1" customFormat="1" ht="37.5">
      <c r="A7" s="69"/>
      <c r="B7" s="70" t="s">
        <v>72</v>
      </c>
      <c r="C7" s="32">
        <f>'8. melléklet Önkormányzat'!C10</f>
        <v>249302</v>
      </c>
      <c r="D7" s="32">
        <f>'8. melléklet Önkormányzat'!D10</f>
        <v>325925</v>
      </c>
      <c r="E7" s="32">
        <f>'1.melléklet'!E7</f>
        <v>0</v>
      </c>
      <c r="F7" s="32">
        <f t="shared" ref="F7:F12" si="1">D7+E7</f>
        <v>325925</v>
      </c>
      <c r="G7" s="32">
        <f>'1.melléklet'!G7</f>
        <v>247703</v>
      </c>
      <c r="H7" s="114">
        <f>G7/F7</f>
        <v>0.76000000000000001</v>
      </c>
      <c r="IR7" s="15"/>
    </row>
    <row r="8" s="1" customFormat="1" ht="37.5">
      <c r="A8" s="73"/>
      <c r="B8" s="70" t="s">
        <v>73</v>
      </c>
      <c r="C8" s="32">
        <f>'8. melléklet Önkormányzat'!C11</f>
        <v>276055</v>
      </c>
      <c r="D8" s="32">
        <f>'8. melléklet Önkormányzat'!D11</f>
        <v>317164</v>
      </c>
      <c r="E8" s="32">
        <f>'1.melléklet'!E8</f>
        <v>4226</v>
      </c>
      <c r="F8" s="32">
        <f t="shared" si="1"/>
        <v>321390</v>
      </c>
      <c r="G8" s="32">
        <f>'1.melléklet'!G8</f>
        <v>239242</v>
      </c>
      <c r="H8" s="114">
        <f t="shared" si="0"/>
        <v>0.74439777217710568</v>
      </c>
      <c r="IR8" s="15"/>
    </row>
    <row r="9" s="1" customFormat="1" ht="37.5">
      <c r="A9" s="73"/>
      <c r="B9" s="70" t="s">
        <v>74</v>
      </c>
      <c r="C9" s="32">
        <f>'8. melléklet Önkormányzat'!C12</f>
        <v>229732</v>
      </c>
      <c r="D9" s="32">
        <f>'8. melléklet Önkormányzat'!D12</f>
        <v>265896</v>
      </c>
      <c r="E9" s="32">
        <f>'1.melléklet'!E9</f>
        <v>3823</v>
      </c>
      <c r="F9" s="32">
        <f t="shared" si="1"/>
        <v>269719</v>
      </c>
      <c r="G9" s="32">
        <f>'1.melléklet'!G9</f>
        <v>201610</v>
      </c>
      <c r="H9" s="114">
        <f t="shared" si="0"/>
        <v>0.7474816382976357</v>
      </c>
      <c r="IR9" s="15"/>
    </row>
    <row r="10" s="1" customFormat="1" ht="37.5">
      <c r="A10" s="73"/>
      <c r="B10" s="70" t="s">
        <v>75</v>
      </c>
      <c r="C10" s="32">
        <f>'8. melléklet Önkormányzat'!C13</f>
        <v>26067</v>
      </c>
      <c r="D10" s="32">
        <f>'8. melléklet Önkormányzat'!D13</f>
        <v>34191</v>
      </c>
      <c r="E10" s="32">
        <f>'1.melléklet'!E10</f>
        <v>0</v>
      </c>
      <c r="F10" s="32">
        <f t="shared" si="1"/>
        <v>34191</v>
      </c>
      <c r="G10" s="32">
        <f>'1.melléklet'!G10</f>
        <v>26763</v>
      </c>
      <c r="H10" s="114">
        <f t="shared" si="0"/>
        <v>0.78274984645082035</v>
      </c>
      <c r="IR10" s="15"/>
    </row>
    <row r="11" s="1" customFormat="1">
      <c r="A11" s="73"/>
      <c r="B11" s="70" t="s">
        <v>147</v>
      </c>
      <c r="C11" s="32">
        <f>'8. melléklet Önkormányzat'!C14</f>
        <v>67050</v>
      </c>
      <c r="D11" s="32">
        <f>'1.melléklet'!D11</f>
        <v>3602</v>
      </c>
      <c r="E11" s="32">
        <f>'1.melléklet'!E11</f>
        <v>0</v>
      </c>
      <c r="F11" s="32">
        <f t="shared" si="1"/>
        <v>3602</v>
      </c>
      <c r="G11" s="32">
        <f>'1.melléklet'!G11</f>
        <v>3602</v>
      </c>
      <c r="H11" s="114">
        <f t="shared" si="0"/>
        <v>1</v>
      </c>
      <c r="IR11" s="15"/>
    </row>
    <row r="12" s="1" customFormat="1">
      <c r="A12" s="73"/>
      <c r="B12" s="70" t="s">
        <v>77</v>
      </c>
      <c r="C12" s="32">
        <f>'8. melléklet Önkormányzat'!C15</f>
        <v>7360</v>
      </c>
      <c r="D12" s="32">
        <v>0</v>
      </c>
      <c r="E12" s="32">
        <f>'1.melléklet'!E12</f>
        <v>0</v>
      </c>
      <c r="F12" s="32">
        <f t="shared" si="1"/>
        <v>0</v>
      </c>
      <c r="G12" s="32">
        <f>'1.melléklet'!G12</f>
        <v>0</v>
      </c>
      <c r="H12" s="114"/>
      <c r="IR12" s="15"/>
    </row>
    <row r="13" s="1" customFormat="1" ht="37.5">
      <c r="A13" s="75" t="s">
        <v>78</v>
      </c>
      <c r="B13" s="66" t="s">
        <v>79</v>
      </c>
      <c r="C13" s="67">
        <f>C17+C15+C16+C14</f>
        <v>100918</v>
      </c>
      <c r="D13" s="67">
        <f>D17+D15+D16+D14</f>
        <v>84369</v>
      </c>
      <c r="E13" s="67">
        <f>E17+E15+E16+E14</f>
        <v>18396</v>
      </c>
      <c r="F13" s="67">
        <f>F17+F15+F16+F14</f>
        <v>102765</v>
      </c>
      <c r="G13" s="67">
        <f>G17+G15+G16+G14</f>
        <v>82447</v>
      </c>
      <c r="H13" s="113">
        <f t="shared" si="0"/>
        <v>0.80228677078771959</v>
      </c>
      <c r="IR13" s="15"/>
    </row>
    <row r="14" s="1" customFormat="1" ht="37.5">
      <c r="A14" s="69"/>
      <c r="B14" s="70" t="s">
        <v>80</v>
      </c>
      <c r="C14" s="32">
        <f>'8. melléklet Önkormányzat'!C17</f>
        <v>2160</v>
      </c>
      <c r="D14" s="32">
        <f>'8. melléklet Önkormányzat'!D17</f>
        <v>2160</v>
      </c>
      <c r="E14" s="32">
        <f>'1.melléklet'!E14</f>
        <v>0</v>
      </c>
      <c r="F14" s="32">
        <f>D14+E14</f>
        <v>2160</v>
      </c>
      <c r="G14" s="32">
        <f>'1.melléklet'!G14</f>
        <v>1620</v>
      </c>
      <c r="H14" s="114">
        <f t="shared" si="0"/>
        <v>0.75</v>
      </c>
      <c r="M14" s="15"/>
      <c r="IR14" s="15"/>
    </row>
    <row r="15" s="1" customFormat="1" ht="37.5">
      <c r="A15" s="73"/>
      <c r="B15" s="70" t="s">
        <v>81</v>
      </c>
      <c r="C15" s="32">
        <f>'8. melléklet Önkormányzat'!C18</f>
        <v>0</v>
      </c>
      <c r="D15" s="32">
        <f>'1.melléklet'!D15</f>
        <v>0</v>
      </c>
      <c r="E15" s="32">
        <f>'1.melléklet'!E15</f>
        <v>0</v>
      </c>
      <c r="F15" s="32">
        <f>D15+E15</f>
        <v>0</v>
      </c>
      <c r="G15" s="32">
        <f>'1.melléklet'!G15</f>
        <v>651</v>
      </c>
      <c r="H15" s="114"/>
      <c r="IR15" s="15"/>
    </row>
    <row r="16" s="1" customFormat="1" ht="37.5">
      <c r="A16" s="73"/>
      <c r="B16" s="70" t="s">
        <v>82</v>
      </c>
      <c r="C16" s="32">
        <f>'8. melléklet Önkormányzat'!C19</f>
        <v>95000</v>
      </c>
      <c r="D16" s="32">
        <f>'8. melléklet Önkormányzat'!D19</f>
        <v>78451</v>
      </c>
      <c r="E16" s="32">
        <f>'1.melléklet'!E16</f>
        <v>18396</v>
      </c>
      <c r="F16" s="32">
        <f>D16+E16</f>
        <v>96847</v>
      </c>
      <c r="G16" s="32">
        <f>'1.melléklet'!G16</f>
        <v>78394</v>
      </c>
      <c r="H16" s="114">
        <f t="shared" si="0"/>
        <v>0.80946234782698478</v>
      </c>
      <c r="IR16" s="15"/>
    </row>
    <row r="17" s="1" customFormat="1" ht="37.5">
      <c r="A17" s="73"/>
      <c r="B17" s="70" t="s">
        <v>83</v>
      </c>
      <c r="C17" s="32">
        <f>'8. melléklet Önkormányzat'!C20</f>
        <v>3758</v>
      </c>
      <c r="D17" s="32">
        <f>'8. melléklet Önkormányzat'!D20</f>
        <v>3758</v>
      </c>
      <c r="E17" s="32">
        <f>'8. melléklet Önkormányzat'!E20</f>
        <v>0</v>
      </c>
      <c r="F17" s="32">
        <f>D17+E17</f>
        <v>3758</v>
      </c>
      <c r="G17" s="32">
        <f>'1.melléklet'!G17</f>
        <v>1782</v>
      </c>
      <c r="H17" s="114">
        <f t="shared" si="0"/>
        <v>0.4741883980840873</v>
      </c>
      <c r="IR17" s="15"/>
    </row>
    <row r="18" s="1" customFormat="1">
      <c r="A18" s="75" t="s">
        <v>84</v>
      </c>
      <c r="B18" s="76" t="s">
        <v>88</v>
      </c>
      <c r="C18" s="67">
        <f>C19+C20+C21+C22</f>
        <v>419900</v>
      </c>
      <c r="D18" s="67">
        <f>D19+D20+D21+D22</f>
        <v>419913</v>
      </c>
      <c r="E18" s="67">
        <f>E19+E20+E21+E22</f>
        <v>0</v>
      </c>
      <c r="F18" s="67">
        <f>F19+F20+F21+F22</f>
        <v>419913</v>
      </c>
      <c r="G18" s="67">
        <f>G19+G20+G21+G22</f>
        <v>416625</v>
      </c>
      <c r="H18" s="113">
        <f t="shared" si="0"/>
        <v>0.9921698066027963</v>
      </c>
      <c r="IR18" s="15"/>
    </row>
    <row r="19" s="1" customFormat="1" ht="37.5">
      <c r="A19" s="78"/>
      <c r="B19" s="70" t="s">
        <v>89</v>
      </c>
      <c r="C19" s="32">
        <f>'1.melléklet'!C21</f>
        <v>408500</v>
      </c>
      <c r="D19" s="32">
        <f>'1.melléklet'!D21</f>
        <v>408500</v>
      </c>
      <c r="E19" s="32">
        <f>'1.melléklet'!E21</f>
        <v>0</v>
      </c>
      <c r="F19" s="32">
        <f>D19+E19</f>
        <v>408500</v>
      </c>
      <c r="G19" s="32">
        <f>'1.melléklet'!G21</f>
        <v>406949</v>
      </c>
      <c r="H19" s="114">
        <f t="shared" si="0"/>
        <v>0.99620318237454097</v>
      </c>
      <c r="IR19" s="15"/>
    </row>
    <row r="20" s="1" customFormat="1">
      <c r="A20" s="80"/>
      <c r="B20" s="81" t="s">
        <v>90</v>
      </c>
      <c r="C20" s="32">
        <f>'1.melléklet'!C22</f>
        <v>0</v>
      </c>
      <c r="D20" s="32">
        <f>'1.melléklet'!D22</f>
        <v>0</v>
      </c>
      <c r="E20" s="32">
        <f>'1.melléklet'!E22</f>
        <v>0</v>
      </c>
      <c r="F20" s="32">
        <f>D20+E20</f>
        <v>0</v>
      </c>
      <c r="G20" s="32">
        <f>'1.melléklet'!G22</f>
        <v>0</v>
      </c>
      <c r="H20" s="114"/>
      <c r="IR20" s="15"/>
    </row>
    <row r="21" s="1" customFormat="1">
      <c r="A21" s="78"/>
      <c r="B21" s="81" t="s">
        <v>91</v>
      </c>
      <c r="C21" s="32">
        <f>'1.melléklet'!C23</f>
        <v>4400</v>
      </c>
      <c r="D21" s="32">
        <f>'1.melléklet'!D23</f>
        <v>4400</v>
      </c>
      <c r="E21" s="32">
        <f>'1.melléklet'!E23</f>
        <v>0</v>
      </c>
      <c r="F21" s="32">
        <f>D21+E21</f>
        <v>4400</v>
      </c>
      <c r="G21" s="32">
        <f>'1.melléklet'!G23</f>
        <v>2808</v>
      </c>
      <c r="H21" s="114">
        <f t="shared" si="0"/>
        <v>0.63818181818181818</v>
      </c>
      <c r="IR21" s="15"/>
    </row>
    <row r="22" s="1" customFormat="1" ht="93.75">
      <c r="A22" s="69"/>
      <c r="B22" s="81" t="s">
        <v>92</v>
      </c>
      <c r="C22" s="32">
        <f>'1.melléklet'!C24</f>
        <v>7000</v>
      </c>
      <c r="D22" s="32">
        <f>'1.melléklet'!D24</f>
        <v>7013</v>
      </c>
      <c r="E22" s="32">
        <f>'1.melléklet'!E24</f>
        <v>0</v>
      </c>
      <c r="F22" s="32">
        <f>D22+E22</f>
        <v>7013</v>
      </c>
      <c r="G22" s="32">
        <f>'1.melléklet'!G24</f>
        <v>6868</v>
      </c>
      <c r="H22" s="114">
        <f t="shared" si="0"/>
        <v>0.97932411236275485</v>
      </c>
      <c r="IR22" s="15"/>
    </row>
    <row r="23" s="1" customFormat="1">
      <c r="A23" s="75" t="s">
        <v>87</v>
      </c>
      <c r="B23" s="82" t="s">
        <v>94</v>
      </c>
      <c r="C23" s="67">
        <f>C24+C25+C26+C27+C28</f>
        <v>150432</v>
      </c>
      <c r="D23" s="67">
        <f>D24+D25+D26+D27+D28</f>
        <v>182144</v>
      </c>
      <c r="E23" s="67">
        <f>E24+E25+E26+E27+E28</f>
        <v>12290</v>
      </c>
      <c r="F23" s="67">
        <f>F24+F25+F26+F27+F28</f>
        <v>194434</v>
      </c>
      <c r="G23" s="67">
        <f>G24+G25+G26+G27+G28</f>
        <v>137238</v>
      </c>
      <c r="H23" s="113">
        <f t="shared" si="0"/>
        <v>0.70583334190522229</v>
      </c>
      <c r="IR23" s="15"/>
    </row>
    <row r="24" s="1" customFormat="1" ht="75">
      <c r="A24" s="78"/>
      <c r="B24" s="81" t="s">
        <v>95</v>
      </c>
      <c r="C24" s="32">
        <f>'1.melléklet'!C26</f>
        <v>147243</v>
      </c>
      <c r="D24" s="32">
        <f>'1.melléklet'!D26</f>
        <v>172898</v>
      </c>
      <c r="E24" s="32">
        <f>'1.melléklet'!E26</f>
        <v>2523</v>
      </c>
      <c r="F24" s="32">
        <f>D24+E24</f>
        <v>175421</v>
      </c>
      <c r="G24" s="32">
        <f>'1.melléklet'!G26</f>
        <v>120619</v>
      </c>
      <c r="H24" s="114">
        <f t="shared" si="0"/>
        <v>0.68759726600578042</v>
      </c>
      <c r="IR24" s="15"/>
    </row>
    <row r="25" s="1" customFormat="1">
      <c r="A25" s="78"/>
      <c r="B25" s="81" t="s">
        <v>96</v>
      </c>
      <c r="C25" s="32">
        <f>'1.melléklet'!C27</f>
        <v>3189</v>
      </c>
      <c r="D25" s="32">
        <f>'1.melléklet'!D27</f>
        <v>8863</v>
      </c>
      <c r="E25" s="32">
        <f>'1.melléklet'!E27</f>
        <v>0</v>
      </c>
      <c r="F25" s="32">
        <f>D25+E25</f>
        <v>8863</v>
      </c>
      <c r="G25" s="32">
        <f>'1.melléklet'!G27</f>
        <v>6459</v>
      </c>
      <c r="H25" s="114"/>
      <c r="IR25" s="15"/>
    </row>
    <row r="26" s="1" customFormat="1">
      <c r="A26" s="78"/>
      <c r="B26" s="81" t="s">
        <v>97</v>
      </c>
      <c r="C26" s="32">
        <f>'1.melléklet'!C28</f>
        <v>0</v>
      </c>
      <c r="D26" s="32">
        <f>'1.melléklet'!D28</f>
        <v>0</v>
      </c>
      <c r="E26" s="32">
        <f>'1.melléklet'!E28</f>
        <v>0</v>
      </c>
      <c r="F26" s="32">
        <f>D26+E26</f>
        <v>0</v>
      </c>
      <c r="G26" s="32">
        <f>'1.melléklet'!G28</f>
        <v>0</v>
      </c>
      <c r="H26" s="114"/>
      <c r="IR26" s="15"/>
    </row>
    <row r="27" s="1" customFormat="1">
      <c r="A27" s="78"/>
      <c r="B27" s="81" t="s">
        <v>98</v>
      </c>
      <c r="C27" s="32">
        <f>'1.melléklet'!C29</f>
        <v>0</v>
      </c>
      <c r="D27" s="32">
        <f>'1.melléklet'!D29</f>
        <v>0</v>
      </c>
      <c r="E27" s="32">
        <f>'1.melléklet'!E29</f>
        <v>5988</v>
      </c>
      <c r="F27" s="32">
        <f>D27+E27</f>
        <v>5988</v>
      </c>
      <c r="G27" s="32">
        <f>'1.melléklet'!G29</f>
        <v>5988</v>
      </c>
      <c r="H27" s="114"/>
      <c r="IR27" s="15"/>
    </row>
    <row r="28" s="1" customFormat="1">
      <c r="A28" s="78"/>
      <c r="B28" s="81" t="s">
        <v>12</v>
      </c>
      <c r="C28" s="32"/>
      <c r="D28" s="32">
        <f>'1.melléklet'!D30</f>
        <v>383</v>
      </c>
      <c r="E28" s="32">
        <f>'1.melléklet'!E30</f>
        <v>3779</v>
      </c>
      <c r="F28" s="32">
        <f>D28+E28</f>
        <v>4162</v>
      </c>
      <c r="G28" s="32">
        <f>'1.melléklet'!G30</f>
        <v>4172</v>
      </c>
      <c r="H28" s="114">
        <f t="shared" si="0"/>
        <v>1.0024026910139356</v>
      </c>
      <c r="IR28" s="15"/>
    </row>
    <row r="29" s="1" customFormat="1">
      <c r="A29" s="84" t="s">
        <v>93</v>
      </c>
      <c r="B29" s="76" t="s">
        <v>103</v>
      </c>
      <c r="C29" s="67">
        <f>'1.melléklet'!C34</f>
        <v>0</v>
      </c>
      <c r="D29" s="67">
        <f>'1.melléklet'!D34</f>
        <v>0</v>
      </c>
      <c r="E29" s="67">
        <f>'1.melléklet'!E34</f>
        <v>7665</v>
      </c>
      <c r="F29" s="67">
        <f>'1.melléklet'!F34</f>
        <v>7665</v>
      </c>
      <c r="G29" s="67">
        <f>'1.melléklet'!G34</f>
        <v>7665</v>
      </c>
      <c r="H29" s="113">
        <f t="shared" si="0"/>
        <v>1</v>
      </c>
      <c r="IR29" s="15"/>
    </row>
    <row r="30" s="1" customFormat="1" ht="37.5">
      <c r="A30" s="86"/>
      <c r="B30" s="76" t="s">
        <v>148</v>
      </c>
      <c r="C30" s="67">
        <f>C6+C13+C18+C23+C29</f>
        <v>1526816</v>
      </c>
      <c r="D30" s="67">
        <f>D6+D13+D18+D23+D29</f>
        <v>1633204</v>
      </c>
      <c r="E30" s="67">
        <f>E6+E13+E18+E23+E29</f>
        <v>46400</v>
      </c>
      <c r="F30" s="67">
        <f>F6+F13+F18+F23+F29</f>
        <v>1679604</v>
      </c>
      <c r="G30" s="67">
        <f>G6+G13+G18+G23+G29</f>
        <v>1362895</v>
      </c>
      <c r="H30" s="113">
        <f t="shared" si="0"/>
        <v>0.81143829140678403</v>
      </c>
      <c r="IR30" s="15"/>
    </row>
    <row r="31" s="1" customFormat="1" ht="37.5">
      <c r="A31" s="84" t="s">
        <v>99</v>
      </c>
      <c r="B31" s="76" t="s">
        <v>111</v>
      </c>
      <c r="C31" s="67">
        <v>32051</v>
      </c>
      <c r="D31" s="67">
        <v>28239</v>
      </c>
      <c r="E31" s="67"/>
      <c r="F31" s="67">
        <f>D31+E31</f>
        <v>28239</v>
      </c>
      <c r="G31" s="67">
        <v>28239</v>
      </c>
      <c r="H31" s="113">
        <f t="shared" si="0"/>
        <v>1</v>
      </c>
      <c r="IR31" s="15"/>
    </row>
    <row r="32" s="1" customFormat="1" ht="37.5">
      <c r="A32" s="84" t="s">
        <v>102</v>
      </c>
      <c r="B32" s="76" t="s">
        <v>113</v>
      </c>
      <c r="C32" s="67">
        <f>'8. melléklet Önkormányzat'!C44</f>
        <v>178989</v>
      </c>
      <c r="D32" s="67">
        <f>'1.melléklet'!D41</f>
        <v>179462</v>
      </c>
      <c r="E32" s="67">
        <v>-30180</v>
      </c>
      <c r="F32" s="67">
        <f>D32+E32</f>
        <v>149282</v>
      </c>
      <c r="G32" s="67">
        <v>149282</v>
      </c>
      <c r="H32" s="113">
        <f t="shared" si="0"/>
        <v>1</v>
      </c>
      <c r="IR32" s="15"/>
    </row>
    <row r="33" s="1" customFormat="1">
      <c r="A33" s="86"/>
      <c r="B33" s="76" t="s">
        <v>149</v>
      </c>
      <c r="C33" s="67">
        <f>C31+C32</f>
        <v>211040</v>
      </c>
      <c r="D33" s="67">
        <f>D31+D32</f>
        <v>207701</v>
      </c>
      <c r="E33" s="67">
        <f>E31+E32</f>
        <v>-30180</v>
      </c>
      <c r="F33" s="67">
        <f>F31+F32</f>
        <v>177521</v>
      </c>
      <c r="G33" s="67">
        <f>G31+G32</f>
        <v>177521</v>
      </c>
      <c r="H33" s="113">
        <f t="shared" si="0"/>
        <v>1</v>
      </c>
      <c r="IR33" s="15"/>
    </row>
    <row r="34" s="1" customFormat="1">
      <c r="A34" s="85"/>
      <c r="B34" s="104" t="s">
        <v>119</v>
      </c>
      <c r="C34" s="71">
        <f>C30+C33</f>
        <v>1737856</v>
      </c>
      <c r="D34" s="71">
        <f>D30+D33</f>
        <v>1840905</v>
      </c>
      <c r="E34" s="71">
        <f>E30+E33</f>
        <v>16220</v>
      </c>
      <c r="F34" s="71">
        <f>F30+F33</f>
        <v>1857125</v>
      </c>
      <c r="G34" s="71">
        <f>G30+G33</f>
        <v>1540416</v>
      </c>
      <c r="H34" s="114">
        <f t="shared" si="0"/>
        <v>0.829462744834085</v>
      </c>
      <c r="IR34" s="15"/>
    </row>
    <row r="35" s="1" customFormat="1">
      <c r="A35" s="15"/>
      <c r="B35" s="15"/>
      <c r="C35" s="92">
        <f>C34+'1_B_MELLÉKLET'!C18</f>
        <v>2576347</v>
      </c>
      <c r="D35" s="92">
        <f>D34+'1_B_MELLÉKLET'!D18</f>
        <v>2899714</v>
      </c>
      <c r="E35" s="92">
        <f>E34+'1_B_MELLÉKLET'!E18</f>
        <v>46400</v>
      </c>
      <c r="F35" s="92">
        <f>F34+'1_B_MELLÉKLET'!F18</f>
        <v>2946114</v>
      </c>
      <c r="G35" s="92">
        <f>G34+'1_B_MELLÉKLET'!G18</f>
        <v>2262891</v>
      </c>
      <c r="H35" s="114">
        <f>G35/F35</f>
        <v>0.76809349536372318</v>
      </c>
      <c r="IR35" s="15"/>
    </row>
    <row r="36" s="1" customFormat="1">
      <c r="A36" s="15"/>
      <c r="B36" s="15"/>
      <c r="C36" s="92"/>
      <c r="D36" s="92"/>
      <c r="E36" s="92"/>
      <c r="F36" s="92"/>
      <c r="G36" s="91">
        <f>G35-'1.melléklet'!G44</f>
        <v>0</v>
      </c>
      <c r="IR36" s="15"/>
    </row>
    <row r="37" s="1" customFormat="1">
      <c r="B37" s="15"/>
      <c r="C37" s="92"/>
    </row>
    <row r="38" s="1" customFormat="1">
      <c r="A38" s="60" t="s">
        <v>60</v>
      </c>
      <c r="B38" s="60" t="s">
        <v>61</v>
      </c>
      <c r="C38" s="61" t="s">
        <v>62</v>
      </c>
      <c r="D38" s="61"/>
      <c r="E38" s="61"/>
      <c r="F38" s="61"/>
      <c r="IR38" s="15"/>
    </row>
    <row r="39" s="1" customFormat="1" ht="75">
      <c r="A39" s="60"/>
      <c r="B39" s="35" t="s">
        <v>121</v>
      </c>
      <c r="C39" s="62" t="s">
        <v>64</v>
      </c>
      <c r="D39" s="63" t="s">
        <v>65</v>
      </c>
      <c r="E39" s="63" t="s">
        <v>66</v>
      </c>
      <c r="F39" s="63" t="s">
        <v>67</v>
      </c>
      <c r="G39" s="64" t="s">
        <v>68</v>
      </c>
      <c r="H39" s="63" t="s">
        <v>69</v>
      </c>
      <c r="IR39" s="15"/>
    </row>
    <row r="40" s="1" customFormat="1">
      <c r="A40" s="76" t="s">
        <v>70</v>
      </c>
      <c r="B40" s="76" t="s">
        <v>122</v>
      </c>
      <c r="C40" s="67">
        <f>C41+C42+C43+C46+C47</f>
        <v>1706609</v>
      </c>
      <c r="D40" s="67">
        <f>D41+D42+D43+D46+D47</f>
        <v>1809658</v>
      </c>
      <c r="E40" s="67">
        <f>E41+E42+E43+E46+E47</f>
        <v>16220</v>
      </c>
      <c r="F40" s="67">
        <f>F41+F42+F43+F46+F47</f>
        <v>1825878</v>
      </c>
      <c r="G40" s="67">
        <f>G41+G42+G43+G46+G47</f>
        <v>1106220</v>
      </c>
      <c r="H40" s="113">
        <f t="shared" ref="H40:H55" si="2">G40/F40</f>
        <v>0.60585647014751265</v>
      </c>
      <c r="IR40" s="15"/>
    </row>
    <row r="41" s="1" customFormat="1">
      <c r="A41" s="94"/>
      <c r="B41" s="54" t="s">
        <v>123</v>
      </c>
      <c r="C41" s="95">
        <f>'1.melléklet'!C51</f>
        <v>779013</v>
      </c>
      <c r="D41" s="95">
        <f>'1.melléklet'!D51</f>
        <v>772627</v>
      </c>
      <c r="E41" s="95">
        <f>'1.melléklet'!E51</f>
        <v>2793</v>
      </c>
      <c r="F41" s="95">
        <f t="shared" ref="F41:F51" si="3">D41+E41</f>
        <v>775420</v>
      </c>
      <c r="G41" s="32">
        <f>'1.melléklet'!G51</f>
        <v>532173</v>
      </c>
      <c r="H41" s="114">
        <f t="shared" si="2"/>
        <v>0.68630290681179229</v>
      </c>
      <c r="IR41" s="15"/>
    </row>
    <row r="42" s="1" customFormat="1" ht="37.5">
      <c r="A42" s="85"/>
      <c r="B42" s="81" t="s">
        <v>124</v>
      </c>
      <c r="C42" s="95">
        <f>'1.melléklet'!C52</f>
        <v>112070</v>
      </c>
      <c r="D42" s="95">
        <f>'1.melléklet'!D52</f>
        <v>111240</v>
      </c>
      <c r="E42" s="95">
        <f>'1.melléklet'!E52</f>
        <v>363</v>
      </c>
      <c r="F42" s="95">
        <f t="shared" si="3"/>
        <v>111603</v>
      </c>
      <c r="G42" s="32">
        <f>'1.melléklet'!G52</f>
        <v>76176</v>
      </c>
      <c r="H42" s="114">
        <f t="shared" si="2"/>
        <v>0.68256229671245394</v>
      </c>
      <c r="IR42" s="15"/>
    </row>
    <row r="43" s="1" customFormat="1">
      <c r="A43" s="85"/>
      <c r="B43" s="81" t="s">
        <v>125</v>
      </c>
      <c r="C43" s="95">
        <f>'1.melléklet'!C53</f>
        <v>741833</v>
      </c>
      <c r="D43" s="95">
        <f>'1.melléklet'!D53</f>
        <v>829648</v>
      </c>
      <c r="E43" s="95">
        <f>'1.melléklet'!E53</f>
        <v>12253</v>
      </c>
      <c r="F43" s="95">
        <f t="shared" si="3"/>
        <v>841901</v>
      </c>
      <c r="G43" s="32">
        <f>'1.melléklet'!G53</f>
        <v>477601</v>
      </c>
      <c r="H43" s="114">
        <f t="shared" si="2"/>
        <v>0.56728879048724257</v>
      </c>
      <c r="IR43" s="15"/>
    </row>
    <row r="44" s="1" customFormat="1" ht="56.25">
      <c r="A44" s="85"/>
      <c r="B44" s="97" t="s">
        <v>126</v>
      </c>
      <c r="C44" s="95">
        <f>'1.melléklet'!C54</f>
        <v>0</v>
      </c>
      <c r="D44" s="95">
        <f>'1.melléklet'!D54</f>
        <v>0</v>
      </c>
      <c r="E44" s="95">
        <f>'1.melléklet'!E54</f>
        <v>0</v>
      </c>
      <c r="F44" s="95">
        <f t="shared" si="3"/>
        <v>0</v>
      </c>
      <c r="G44" s="32">
        <f>'1.melléklet'!G54</f>
        <v>0</v>
      </c>
      <c r="H44" s="114"/>
      <c r="IR44" s="15"/>
    </row>
    <row r="45" s="1" customFormat="1">
      <c r="A45" s="85"/>
      <c r="B45" s="97" t="s">
        <v>127</v>
      </c>
      <c r="C45" s="95">
        <f>'1.melléklet'!C55</f>
        <v>0</v>
      </c>
      <c r="D45" s="95">
        <f>'1.melléklet'!D55</f>
        <v>0</v>
      </c>
      <c r="E45" s="95">
        <f>'1.melléklet'!E55</f>
        <v>0</v>
      </c>
      <c r="F45" s="95">
        <f t="shared" si="3"/>
        <v>0</v>
      </c>
      <c r="G45" s="32">
        <f>'1.melléklet'!G55</f>
        <v>0</v>
      </c>
      <c r="H45" s="114"/>
      <c r="IR45" s="15"/>
    </row>
    <row r="46" s="1" customFormat="1">
      <c r="A46" s="85"/>
      <c r="B46" s="81" t="s">
        <v>128</v>
      </c>
      <c r="C46" s="95">
        <f>'1.melléklet'!C56</f>
        <v>25045</v>
      </c>
      <c r="D46" s="95">
        <f>'1.melléklet'!D56</f>
        <v>23511</v>
      </c>
      <c r="E46" s="95">
        <f>'1.melléklet'!E56</f>
        <v>0</v>
      </c>
      <c r="F46" s="95">
        <f t="shared" si="3"/>
        <v>23511</v>
      </c>
      <c r="G46" s="32">
        <f>'1.melléklet'!G56</f>
        <v>5754</v>
      </c>
      <c r="H46" s="114">
        <f t="shared" si="2"/>
        <v>0.24473650631619243</v>
      </c>
      <c r="IR46" s="15"/>
    </row>
    <row r="47" s="1" customFormat="1">
      <c r="A47" s="85"/>
      <c r="B47" s="81" t="s">
        <v>129</v>
      </c>
      <c r="C47" s="95">
        <f>C48+C50+C49</f>
        <v>48648</v>
      </c>
      <c r="D47" s="95">
        <f>'1.melléklet'!D57</f>
        <v>72632</v>
      </c>
      <c r="E47" s="95">
        <f>'1.melléklet'!E57</f>
        <v>811</v>
      </c>
      <c r="F47" s="95">
        <f t="shared" si="3"/>
        <v>73443</v>
      </c>
      <c r="G47" s="32">
        <f>'1.melléklet'!G57</f>
        <v>14516</v>
      </c>
      <c r="H47" s="114">
        <f t="shared" si="2"/>
        <v>0.19764987813678636</v>
      </c>
      <c r="IR47" s="15"/>
    </row>
    <row r="48" s="1" customFormat="1">
      <c r="A48" s="85"/>
      <c r="B48" s="97" t="s">
        <v>130</v>
      </c>
      <c r="C48" s="95">
        <f>'1.melléklet'!C58</f>
        <v>31414</v>
      </c>
      <c r="D48" s="95">
        <f>'1.melléklet'!D58</f>
        <v>53463</v>
      </c>
      <c r="E48" s="95">
        <f>'1.melléklet'!E58</f>
        <v>811</v>
      </c>
      <c r="F48" s="95">
        <f t="shared" si="3"/>
        <v>54274</v>
      </c>
      <c r="G48" s="32">
        <f>'1.melléklet'!G58</f>
        <v>0</v>
      </c>
      <c r="H48" s="114">
        <f t="shared" si="2"/>
        <v>0</v>
      </c>
      <c r="IR48" s="15"/>
    </row>
    <row r="49" s="1" customFormat="1" ht="37.5">
      <c r="A49" s="85"/>
      <c r="B49" s="97" t="s">
        <v>131</v>
      </c>
      <c r="C49" s="95">
        <f>'1.melléklet'!C59</f>
        <v>17234</v>
      </c>
      <c r="D49" s="95">
        <f>'1.melléklet'!D59</f>
        <v>15320</v>
      </c>
      <c r="E49" s="95">
        <f>'1.melléklet'!E59</f>
        <v>0</v>
      </c>
      <c r="F49" s="95">
        <f t="shared" si="3"/>
        <v>15320</v>
      </c>
      <c r="G49" s="32">
        <f>'1.melléklet'!G59</f>
        <v>12230</v>
      </c>
      <c r="H49" s="114">
        <f t="shared" si="2"/>
        <v>0.79830287206266315</v>
      </c>
      <c r="IR49" s="15"/>
    </row>
    <row r="50" s="1" customFormat="1" ht="37.5">
      <c r="A50" s="85"/>
      <c r="B50" s="97" t="s">
        <v>132</v>
      </c>
      <c r="C50" s="95">
        <f>'1.melléklet'!C60</f>
        <v>0</v>
      </c>
      <c r="D50" s="95">
        <f>'1.melléklet'!D60</f>
        <v>3849</v>
      </c>
      <c r="E50" s="95">
        <f>'1.melléklet'!E60</f>
        <v>0</v>
      </c>
      <c r="F50" s="95">
        <f t="shared" si="3"/>
        <v>3849</v>
      </c>
      <c r="G50" s="32">
        <f>'1.melléklet'!G60</f>
        <v>3849</v>
      </c>
      <c r="H50" s="114">
        <f t="shared" si="2"/>
        <v>1</v>
      </c>
      <c r="IR50" s="15"/>
    </row>
    <row r="51" s="1" customFormat="1">
      <c r="A51" s="85"/>
      <c r="B51" s="98"/>
      <c r="C51" s="95">
        <f>'9.  melléklet Hivatal'!C61+'10. melléklet Isaszegi Héts'!C61+'11.  melléklet Isaszegi Bóbi'!C61+'12. mell. Isaszegi Humánszol'!C61+'13.  mellékletMűvelődési ház'!C61+'14. melléklet Könyvtár'!C61+'15.melléklet IVÜSZ'!C61+'17. melléklet'!C67</f>
        <v>0</v>
      </c>
      <c r="D51" s="95">
        <f>'9.  melléklet Hivatal'!D61+'10. melléklet Isaszegi Héts'!D61+'11.  melléklet Isaszegi Bóbi'!D61+'12. mell. Isaszegi Humánszol'!D61+'13.  mellékletMűvelődési ház'!D61+'14. melléklet Könyvtár'!D61+'15.melléklet IVÜSZ'!D61+'17. melléklet'!D67</f>
        <v>0</v>
      </c>
      <c r="E51" s="95"/>
      <c r="F51" s="95">
        <f t="shared" si="3"/>
        <v>0</v>
      </c>
      <c r="G51" s="32">
        <f>'1.melléklet'!G61</f>
        <v>0</v>
      </c>
      <c r="H51" s="114"/>
      <c r="IR51" s="15"/>
    </row>
    <row r="52">
      <c r="A52" s="76" t="s">
        <v>78</v>
      </c>
      <c r="B52" s="76" t="s">
        <v>18</v>
      </c>
      <c r="C52" s="99">
        <f>SUM(C53:C54)</f>
        <v>31247</v>
      </c>
      <c r="D52" s="99">
        <f>SUM(D53:D54)</f>
        <v>31247</v>
      </c>
      <c r="E52" s="99">
        <f>SUM(E53:E54)</f>
        <v>0</v>
      </c>
      <c r="F52" s="99">
        <f>SUM(F53:F54)</f>
        <v>31247</v>
      </c>
      <c r="G52" s="99">
        <f>SUM(G53:G54)</f>
        <v>31247</v>
      </c>
      <c r="H52" s="113">
        <f t="shared" si="2"/>
        <v>1</v>
      </c>
    </row>
    <row r="53" ht="37.5">
      <c r="A53" s="94"/>
      <c r="B53" s="54" t="s">
        <v>150</v>
      </c>
      <c r="C53" s="95">
        <v>31247</v>
      </c>
      <c r="D53" s="95">
        <v>31247</v>
      </c>
      <c r="E53" s="95">
        <f>'1.melléklet'!E75</f>
        <v>0</v>
      </c>
      <c r="F53" s="95">
        <f>D53+E53</f>
        <v>31247</v>
      </c>
      <c r="G53" s="95">
        <v>31247</v>
      </c>
      <c r="H53" s="115">
        <f t="shared" si="2"/>
        <v>1</v>
      </c>
    </row>
    <row r="54">
      <c r="A54" s="85"/>
      <c r="B54" s="54"/>
      <c r="C54" s="95"/>
      <c r="D54" s="95"/>
      <c r="E54" s="95"/>
      <c r="F54" s="95">
        <f t="shared" ref="F54:F55" si="4">D54+E54</f>
        <v>0</v>
      </c>
      <c r="G54" s="2"/>
      <c r="H54" s="115"/>
    </row>
    <row r="55">
      <c r="A55" s="103"/>
      <c r="B55" s="104" t="s">
        <v>151</v>
      </c>
      <c r="C55" s="102">
        <f>C40+C52</f>
        <v>1737856</v>
      </c>
      <c r="D55" s="102">
        <f>D40+D52</f>
        <v>1840905</v>
      </c>
      <c r="E55" s="102">
        <f>E40+E52</f>
        <v>16220</v>
      </c>
      <c r="F55" s="116">
        <f t="shared" si="4"/>
        <v>1857125</v>
      </c>
      <c r="G55" s="102">
        <f>G40+G52</f>
        <v>1137467</v>
      </c>
      <c r="H55" s="117">
        <f t="shared" si="2"/>
        <v>0.61248812007807762</v>
      </c>
    </row>
    <row r="56">
      <c r="A56" s="106"/>
      <c r="B56" s="106"/>
      <c r="C56" s="95">
        <f>'9.  melléklet Hivatal'!C78+'10. melléklet Isaszegi Héts'!C78+'11.  melléklet Isaszegi Bóbi'!C78+'12. mell. Isaszegi Humánszol'!C78+'13.  mellékletMűvelődési ház'!C78+'14. melléklet Könyvtár'!C78+'15.melléklet IVÜSZ'!C78+'17. melléklet'!C84</f>
        <v>0</v>
      </c>
      <c r="D56" s="2"/>
      <c r="E56" s="2"/>
      <c r="F56" s="2">
        <f>D56+E56</f>
        <v>0</v>
      </c>
      <c r="G56" s="2"/>
      <c r="H56" s="115"/>
    </row>
    <row r="57">
      <c r="A57" s="109"/>
      <c r="B57" s="110" t="s">
        <v>144</v>
      </c>
      <c r="C57" s="95"/>
      <c r="D57" s="2"/>
      <c r="E57" s="2"/>
      <c r="F57" s="2">
        <f>D57+E57</f>
        <v>0</v>
      </c>
      <c r="G57" s="2"/>
      <c r="H57" s="115"/>
    </row>
    <row r="58">
      <c r="A58" s="109"/>
      <c r="B58" s="110" t="s">
        <v>145</v>
      </c>
      <c r="C58" s="95"/>
      <c r="D58" s="2"/>
      <c r="E58" s="2"/>
      <c r="F58" s="2">
        <f>D58+E58</f>
        <v>0</v>
      </c>
      <c r="G58" s="2"/>
      <c r="H58" s="115"/>
    </row>
    <row r="59">
      <c r="B59" s="15" t="s">
        <v>152</v>
      </c>
      <c r="C59" s="56">
        <f>C34-C55</f>
        <v>0</v>
      </c>
      <c r="D59" s="15">
        <f>D34-D55</f>
        <v>0</v>
      </c>
      <c r="E59" s="38">
        <f>E34-E55</f>
        <v>0</v>
      </c>
      <c r="G59" s="56">
        <f>G34-G55</f>
        <v>402949</v>
      </c>
      <c r="J59" s="38"/>
      <c r="K59" s="38"/>
      <c r="L59" s="38"/>
    </row>
    <row r="60">
      <c r="C60" s="38">
        <f>C55+'1_B_MELLÉKLET'!C37</f>
        <v>2576347</v>
      </c>
      <c r="D60" s="38">
        <f>D55+'1_B_MELLÉKLET'!D37</f>
        <v>2899714</v>
      </c>
      <c r="E60" s="38"/>
      <c r="F60" s="38"/>
      <c r="G60" s="38">
        <f>G55+'1_B_MELLÉKLET'!G37</f>
        <v>1385329</v>
      </c>
      <c r="H60" s="38"/>
      <c r="I60" s="38">
        <f>I55+'1_B_MELLÉKLET'!I37</f>
        <v>0</v>
      </c>
    </row>
    <row r="61" ht="30.75" customHeight="1">
      <c r="F61" s="38"/>
    </row>
    <row r="62">
      <c r="E62" s="38">
        <f>E60-E61</f>
        <v>0</v>
      </c>
      <c r="G62" s="38"/>
    </row>
    <row r="63">
      <c r="F63" s="38"/>
    </row>
  </sheetData>
  <sheetProtection selectLockedCells="1" selectUnlockedCells="1"/>
  <mergeCells count="4">
    <mergeCell ref="B1:C1"/>
    <mergeCell ref="B2:C2"/>
    <mergeCell ref="C4:F4"/>
    <mergeCell ref="C38:F38"/>
  </mergeCells>
  <printOptions horizontalCentered="1" verticalCentered="1"/>
  <pageMargins left="0.7875" right="0.7875" top="0.9840278" bottom="0.9840278" header="0.5118055" footer="0.5118055"/>
  <pageSetup r:id="rId1" paperSize="9" orientation="portrait" horizontalDpi="300" verticalDpi="300" scale="38"/>
  <headerFooter alignWithMargins="0">
    <oddHeader xml:space="preserve">&amp;R 1/A.  melléklet a…. / 2023. (XI.16.) önkormányzati rendelethez </oddHead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zoomScale="70" zoomScaleNormal="70" zoomScaleSheetLayoutView="77" workbookViewId="0" topLeftCell="A10">
      <selection activeCell="F42" sqref="F42"/>
    </sheetView>
  </sheetViews>
  <sheetFormatPr defaultColWidth="9" defaultRowHeight="18.75"/>
  <cols>
    <col min="1" max="1" width="9" style="15"/>
    <col min="2" max="2" width="91.42578" style="15" customWidth="1"/>
    <col min="3" max="3" width="23.28516" style="38" bestFit="1" customWidth="1"/>
    <col min="4" max="4" width="25.71094" style="15" bestFit="1" customWidth="1"/>
    <col min="5" max="5" width="21.71094" style="15" bestFit="1" customWidth="1"/>
    <col min="6" max="6" width="19" style="15" customWidth="1"/>
    <col min="7" max="7" width="12.71094" style="15" customWidth="1"/>
    <col min="8" max="8" width="25.42578" style="15" bestFit="1" customWidth="1"/>
    <col min="9" max="16384" width="9" style="15"/>
  </cols>
  <sheetData>
    <row r="1" s="1" customFormat="1" ht="18" customHeight="1">
      <c r="A1" s="58"/>
      <c r="B1" s="58" t="s">
        <v>56</v>
      </c>
      <c r="C1" s="58"/>
      <c r="D1" s="58"/>
      <c r="E1" s="58"/>
      <c r="F1" s="58"/>
    </row>
    <row r="2" s="1" customFormat="1" ht="18" customHeight="1">
      <c r="A2" s="58"/>
      <c r="B2" s="58" t="s">
        <v>58</v>
      </c>
      <c r="C2" s="58"/>
      <c r="D2" s="58"/>
      <c r="E2" s="58"/>
      <c r="F2" s="58"/>
    </row>
    <row r="3" s="1" customFormat="1">
      <c r="C3" s="59" t="s">
        <v>59</v>
      </c>
    </row>
    <row r="4" s="1" customFormat="1" ht="39" customHeight="1">
      <c r="A4" s="60" t="s">
        <v>60</v>
      </c>
      <c r="B4" s="60" t="s">
        <v>61</v>
      </c>
      <c r="C4" s="61" t="s">
        <v>62</v>
      </c>
      <c r="D4" s="61"/>
      <c r="E4" s="61"/>
      <c r="F4" s="61"/>
      <c r="IR4" s="15"/>
    </row>
    <row r="5" s="1" customFormat="1" ht="56.25">
      <c r="A5" s="37"/>
      <c r="B5" s="35" t="s">
        <v>63</v>
      </c>
      <c r="C5" s="62" t="s">
        <v>64</v>
      </c>
      <c r="D5" s="63" t="s">
        <v>65</v>
      </c>
      <c r="E5" s="63" t="s">
        <v>66</v>
      </c>
      <c r="F5" s="63" t="s">
        <v>67</v>
      </c>
      <c r="G5" s="64" t="s">
        <v>68</v>
      </c>
      <c r="H5" s="63" t="s">
        <v>69</v>
      </c>
      <c r="IR5" s="15"/>
    </row>
    <row r="6" s="1" customFormat="1">
      <c r="A6" s="75" t="s">
        <v>70</v>
      </c>
      <c r="B6" s="76" t="s">
        <v>88</v>
      </c>
      <c r="C6" s="67">
        <f>SUM(C7)</f>
        <v>0</v>
      </c>
      <c r="D6" s="67">
        <f>SUM(D7)</f>
        <v>0</v>
      </c>
      <c r="E6" s="67">
        <f>SUM(E7)</f>
        <v>0</v>
      </c>
      <c r="F6" s="67">
        <f>D6+E6</f>
        <v>0</v>
      </c>
      <c r="G6" s="67"/>
      <c r="H6" s="67"/>
      <c r="IR6" s="15"/>
    </row>
    <row r="7" s="1" customFormat="1">
      <c r="A7" s="78"/>
      <c r="B7" s="81" t="s">
        <v>153</v>
      </c>
      <c r="C7" s="32"/>
      <c r="D7" s="71"/>
      <c r="E7" s="32"/>
      <c r="F7" s="32">
        <f t="shared" ref="F7:F19" si="0">D7+E7</f>
        <v>0</v>
      </c>
      <c r="G7" s="32"/>
      <c r="H7" s="115"/>
      <c r="IR7" s="15"/>
    </row>
    <row r="8" s="1" customFormat="1">
      <c r="A8" s="75" t="s">
        <v>78</v>
      </c>
      <c r="B8" s="76" t="s">
        <v>100</v>
      </c>
      <c r="C8" s="67">
        <f>'1.melléklet'!C31</f>
        <v>11811</v>
      </c>
      <c r="D8" s="67">
        <f>'1.melléklet'!D31</f>
        <v>61411</v>
      </c>
      <c r="E8" s="67">
        <f>'1.melléklet'!E31</f>
        <v>0</v>
      </c>
      <c r="F8" s="67">
        <f t="shared" si="0"/>
        <v>61411</v>
      </c>
      <c r="G8" s="67">
        <f>G9</f>
        <v>51640</v>
      </c>
      <c r="H8" s="114">
        <f t="shared" ref="H8:H18" si="1">G8/F8</f>
        <v>0.84089169692726062</v>
      </c>
      <c r="IR8" s="15"/>
    </row>
    <row r="9" s="1" customFormat="1">
      <c r="A9" s="80"/>
      <c r="B9" s="81" t="s">
        <v>101</v>
      </c>
      <c r="C9" s="32">
        <f>'1.melléklet'!C32</f>
        <v>11811</v>
      </c>
      <c r="D9" s="32">
        <f>'1.melléklet'!D32</f>
        <v>61411</v>
      </c>
      <c r="E9" s="32">
        <f>'1.melléklet'!E32</f>
        <v>0</v>
      </c>
      <c r="F9" s="32">
        <f>'1.melléklet'!F32</f>
        <v>61411</v>
      </c>
      <c r="G9" s="32">
        <f>'1.melléklet'!G32</f>
        <v>51640</v>
      </c>
      <c r="H9" s="114">
        <f t="shared" si="1"/>
        <v>0.84089169692726062</v>
      </c>
      <c r="IR9" s="15"/>
    </row>
    <row r="10" s="1" customFormat="1">
      <c r="A10" s="83"/>
      <c r="B10" s="76" t="s">
        <v>154</v>
      </c>
      <c r="C10" s="67"/>
      <c r="D10" s="67"/>
      <c r="E10" s="67"/>
      <c r="F10" s="67">
        <f t="shared" si="0"/>
        <v>0</v>
      </c>
      <c r="G10" s="67">
        <f>'1.melléklet'!G18</f>
        <v>0</v>
      </c>
      <c r="H10" s="114"/>
      <c r="IR10" s="15"/>
    </row>
    <row r="11" s="1" customFormat="1">
      <c r="A11" s="84" t="s">
        <v>84</v>
      </c>
      <c r="B11" s="76" t="s">
        <v>106</v>
      </c>
      <c r="C11" s="67">
        <f>SUM(C12:C13)</f>
        <v>250860</v>
      </c>
      <c r="D11" s="67">
        <f t="shared" ref="D11:G11" si="2">SUM(D12:D13)</f>
        <v>250860</v>
      </c>
      <c r="E11" s="67">
        <f t="shared" si="2"/>
        <v>0</v>
      </c>
      <c r="F11" s="67">
        <f t="shared" si="2"/>
        <v>250860</v>
      </c>
      <c r="G11" s="67">
        <f t="shared" si="2"/>
        <v>251012</v>
      </c>
      <c r="H11" s="67"/>
      <c r="IR11" s="15"/>
    </row>
    <row r="12" s="1" customFormat="1" ht="37.5">
      <c r="A12" s="85"/>
      <c r="B12" s="81" t="s">
        <v>155</v>
      </c>
      <c r="C12" s="32">
        <f>'1.melléklet'!C37</f>
        <v>860</v>
      </c>
      <c r="D12" s="32">
        <f>'1.melléklet'!D37</f>
        <v>860</v>
      </c>
      <c r="E12" s="32">
        <f>'1.melléklet'!E37</f>
        <v>0</v>
      </c>
      <c r="F12" s="32">
        <f>'1.melléklet'!F37</f>
        <v>860</v>
      </c>
      <c r="G12" s="32">
        <f>'1.melléklet'!G37</f>
        <v>1012</v>
      </c>
      <c r="H12" s="115"/>
      <c r="IR12" s="15"/>
    </row>
    <row r="13" s="1" customFormat="1">
      <c r="A13" s="85"/>
      <c r="B13" s="81" t="s">
        <v>108</v>
      </c>
      <c r="C13" s="32">
        <f>'1.melléklet'!C38</f>
        <v>250000</v>
      </c>
      <c r="D13" s="32">
        <f>'1.melléklet'!D38</f>
        <v>250000</v>
      </c>
      <c r="E13" s="32">
        <f>'1.melléklet'!E38</f>
        <v>0</v>
      </c>
      <c r="F13" s="32">
        <f>'1.melléklet'!F38</f>
        <v>250000</v>
      </c>
      <c r="G13" s="32">
        <f>'1.melléklet'!G38</f>
        <v>250000</v>
      </c>
      <c r="H13" s="114">
        <f>G13/F13</f>
        <v>1</v>
      </c>
      <c r="IR13" s="15"/>
    </row>
    <row r="14" s="1" customFormat="1">
      <c r="A14" s="85"/>
      <c r="B14" s="83" t="s">
        <v>156</v>
      </c>
      <c r="C14" s="118">
        <f>C6+C8+C10+C11</f>
        <v>262671</v>
      </c>
      <c r="D14" s="118">
        <f t="shared" ref="D14:G14" si="3">D6+D8+D10+D11</f>
        <v>312271</v>
      </c>
      <c r="E14" s="118">
        <f t="shared" si="3"/>
        <v>0</v>
      </c>
      <c r="F14" s="118">
        <f t="shared" si="3"/>
        <v>312271</v>
      </c>
      <c r="G14" s="118">
        <f t="shared" si="3"/>
        <v>302652</v>
      </c>
      <c r="H14" s="114">
        <f t="shared" si="1"/>
        <v>0.969196627288477</v>
      </c>
      <c r="M14" s="15"/>
      <c r="IR14" s="15"/>
    </row>
    <row r="15" s="1" customFormat="1">
      <c r="A15" s="84" t="s">
        <v>87</v>
      </c>
      <c r="B15" s="76" t="s">
        <v>111</v>
      </c>
      <c r="C15" s="67">
        <v>321809</v>
      </c>
      <c r="D15" s="67">
        <f>'1.melléklet'!D40-'1_A melléklet'!D31</f>
        <v>492527</v>
      </c>
      <c r="E15" s="67">
        <f>'1.melléklet'!E40-'1_A melléklet'!E31</f>
        <v>0</v>
      </c>
      <c r="F15" s="67">
        <f>'1.melléklet'!F40-'1_A melléklet'!F31</f>
        <v>492527</v>
      </c>
      <c r="G15" s="67">
        <f>'1.melléklet'!G40-'1_A melléklet'!G31</f>
        <v>135632</v>
      </c>
      <c r="H15" s="119">
        <f t="shared" si="1"/>
        <v>0.27537982689273888</v>
      </c>
      <c r="IR15" s="15"/>
    </row>
    <row r="16" s="1" customFormat="1">
      <c r="A16" s="84" t="s">
        <v>93</v>
      </c>
      <c r="B16" s="76" t="s">
        <v>115</v>
      </c>
      <c r="C16" s="67">
        <f>'1.melléklet'!C42</f>
        <v>254011</v>
      </c>
      <c r="D16" s="67">
        <f>'1.melléklet'!D42</f>
        <v>254011</v>
      </c>
      <c r="E16" s="67">
        <v>30180</v>
      </c>
      <c r="F16" s="67">
        <f>D16+E16</f>
        <v>284191</v>
      </c>
      <c r="G16" s="67">
        <v>284191</v>
      </c>
      <c r="H16" s="113">
        <f t="shared" si="1"/>
        <v>1</v>
      </c>
      <c r="IR16" s="15"/>
    </row>
    <row r="17" s="1" customFormat="1">
      <c r="A17" s="85"/>
      <c r="B17" s="83" t="s">
        <v>157</v>
      </c>
      <c r="C17" s="118">
        <f>SUM(C15:C16)</f>
        <v>575820</v>
      </c>
      <c r="D17" s="118">
        <f>SUM(D15:D16)</f>
        <v>746538</v>
      </c>
      <c r="E17" s="118">
        <f>SUM(E15:E16)</f>
        <v>30180</v>
      </c>
      <c r="F17" s="118">
        <f>SUM(F15:F16)</f>
        <v>776718</v>
      </c>
      <c r="G17" s="118">
        <f>SUM(G15:G16)</f>
        <v>419823</v>
      </c>
      <c r="H17" s="114">
        <f t="shared" si="1"/>
        <v>0.54050891056985928</v>
      </c>
      <c r="IR17" s="15"/>
    </row>
    <row r="18" s="1" customFormat="1">
      <c r="A18" s="85"/>
      <c r="B18" s="104" t="s">
        <v>119</v>
      </c>
      <c r="C18" s="71">
        <f>C14+C17</f>
        <v>838491</v>
      </c>
      <c r="D18" s="71">
        <f>D14+D17</f>
        <v>1058809</v>
      </c>
      <c r="E18" s="71">
        <f>E14+E17</f>
        <v>30180</v>
      </c>
      <c r="F18" s="71">
        <f>F14+F17</f>
        <v>1088989</v>
      </c>
      <c r="G18" s="71">
        <f>G14+G17</f>
        <v>722475</v>
      </c>
      <c r="H18" s="114">
        <f t="shared" si="1"/>
        <v>0.66343645344443336</v>
      </c>
      <c r="IR18" s="15"/>
    </row>
    <row r="19" s="1" customFormat="1">
      <c r="A19" s="15"/>
      <c r="B19" s="15"/>
      <c r="C19" s="92"/>
      <c r="E19" s="15"/>
      <c r="F19" s="15">
        <f t="shared" si="0"/>
        <v>0</v>
      </c>
      <c r="IR19" s="15"/>
    </row>
    <row r="20" s="1" customFormat="1">
      <c r="A20" s="15"/>
      <c r="B20" s="15"/>
      <c r="C20" s="92"/>
      <c r="E20" s="15"/>
      <c r="F20" s="56">
        <f>F18+'1_A melléklet'!F34</f>
        <v>2946114</v>
      </c>
      <c r="G20" s="56">
        <f>G18+'1_A melléklet'!G34</f>
        <v>2262891</v>
      </c>
      <c r="H20" s="87"/>
      <c r="IR20" s="15"/>
    </row>
    <row r="21" s="1" customFormat="1">
      <c r="B21" s="15"/>
      <c r="C21" s="92"/>
    </row>
    <row r="22" s="1" customFormat="1">
      <c r="A22" s="60" t="s">
        <v>60</v>
      </c>
      <c r="B22" s="60" t="s">
        <v>61</v>
      </c>
      <c r="C22" s="61" t="s">
        <v>62</v>
      </c>
      <c r="D22" s="61"/>
      <c r="E22" s="61"/>
      <c r="F22" s="61"/>
      <c r="G22" s="71"/>
      <c r="H22" s="71"/>
      <c r="IR22" s="15"/>
    </row>
    <row r="23" s="1" customFormat="1" ht="56.25">
      <c r="A23" s="60"/>
      <c r="B23" s="35" t="s">
        <v>121</v>
      </c>
      <c r="C23" s="62" t="s">
        <v>64</v>
      </c>
      <c r="D23" s="63" t="s">
        <v>65</v>
      </c>
      <c r="E23" s="63" t="s">
        <v>66</v>
      </c>
      <c r="F23" s="63" t="s">
        <v>67</v>
      </c>
      <c r="G23" s="64" t="s">
        <v>68</v>
      </c>
      <c r="H23" s="63" t="s">
        <v>69</v>
      </c>
      <c r="IR23" s="15"/>
    </row>
    <row r="24" s="1" customFormat="1">
      <c r="A24" s="76" t="s">
        <v>70</v>
      </c>
      <c r="B24" s="76" t="s">
        <v>133</v>
      </c>
      <c r="C24" s="99">
        <f>C25+C28+C29+C32</f>
        <v>838491</v>
      </c>
      <c r="D24" s="99">
        <f>D25+D28+D29+D32</f>
        <v>891903</v>
      </c>
      <c r="E24" s="99">
        <f>E25+E28+E29+E32</f>
        <v>30180</v>
      </c>
      <c r="F24" s="99">
        <f>F25+F28+F29+F32</f>
        <v>922083</v>
      </c>
      <c r="G24" s="99">
        <f>G25+G28+G29+G32</f>
        <v>80923</v>
      </c>
      <c r="H24" s="113">
        <f t="shared" ref="H24:H34" si="4">G24/F24</f>
        <v>0.087761080076305495</v>
      </c>
      <c r="IR24" s="15"/>
    </row>
    <row r="25" s="1" customFormat="1">
      <c r="A25" s="94"/>
      <c r="B25" s="54" t="s">
        <v>45</v>
      </c>
      <c r="C25" s="95">
        <f>'1.melléklet'!C63</f>
        <v>495713</v>
      </c>
      <c r="D25" s="95">
        <f>'1.melléklet'!D63</f>
        <v>557134</v>
      </c>
      <c r="E25" s="95">
        <f>'1.melléklet'!E63</f>
        <v>22673</v>
      </c>
      <c r="F25" s="95">
        <f>'1.melléklet'!F63</f>
        <v>579807</v>
      </c>
      <c r="G25" s="95">
        <f>'1.melléklet'!G63</f>
        <v>63948</v>
      </c>
      <c r="H25" s="114">
        <f t="shared" si="4"/>
        <v>0.11029187298532098</v>
      </c>
    </row>
    <row r="26" s="1" customFormat="1" ht="37.5">
      <c r="A26" s="94"/>
      <c r="B26" s="97" t="s">
        <v>134</v>
      </c>
      <c r="C26" s="95">
        <f>'1.melléklet'!C64</f>
        <v>0</v>
      </c>
      <c r="D26" s="95">
        <f>'1.melléklet'!D64</f>
        <v>0</v>
      </c>
      <c r="E26" s="95">
        <f>'1.melléklet'!E64</f>
        <v>0</v>
      </c>
      <c r="F26" s="116">
        <f t="shared" ref="F26:F40" si="5">D26+E26</f>
        <v>0</v>
      </c>
      <c r="G26" s="71"/>
      <c r="H26" s="114"/>
    </row>
    <row r="27" s="1" customFormat="1" ht="37.5">
      <c r="A27" s="94"/>
      <c r="B27" s="97" t="s">
        <v>135</v>
      </c>
      <c r="C27" s="95">
        <f>'1.melléklet'!C65</f>
        <v>0</v>
      </c>
      <c r="D27" s="95">
        <f>'1.melléklet'!D65</f>
        <v>0</v>
      </c>
      <c r="E27" s="95">
        <f>'1.melléklet'!E65</f>
        <v>0</v>
      </c>
      <c r="F27" s="116">
        <f t="shared" si="5"/>
        <v>0</v>
      </c>
      <c r="G27" s="32"/>
      <c r="H27" s="114"/>
    </row>
    <row r="28">
      <c r="A28" s="85"/>
      <c r="B28" s="81" t="s">
        <v>136</v>
      </c>
      <c r="C28" s="95">
        <f>'1.melléklet'!C66</f>
        <v>306375</v>
      </c>
      <c r="D28" s="95">
        <f>'1.melléklet'!D66</f>
        <v>318604</v>
      </c>
      <c r="E28" s="95">
        <f>'1.melléklet'!E66</f>
        <v>366</v>
      </c>
      <c r="F28" s="95">
        <f>'1.melléklet'!F66</f>
        <v>318970</v>
      </c>
      <c r="G28" s="95">
        <f>'1.melléklet'!G66</f>
        <v>16975</v>
      </c>
      <c r="H28" s="114">
        <f t="shared" si="4"/>
        <v>0.0532181709878672</v>
      </c>
    </row>
    <row r="29">
      <c r="A29" s="85"/>
      <c r="B29" s="81" t="s">
        <v>158</v>
      </c>
      <c r="C29" s="95">
        <f>'1.melléklet'!C67</f>
        <v>0</v>
      </c>
      <c r="D29" s="95">
        <f>'1.melléklet'!D67</f>
        <v>0</v>
      </c>
      <c r="E29" s="95">
        <f>'1.melléklet'!E67</f>
        <v>0</v>
      </c>
      <c r="F29" s="116">
        <f t="shared" si="5"/>
        <v>0</v>
      </c>
      <c r="G29" s="71"/>
      <c r="H29" s="114"/>
    </row>
    <row r="30">
      <c r="A30" s="85"/>
      <c r="B30" s="97" t="s">
        <v>138</v>
      </c>
      <c r="C30" s="95">
        <f>'1.melléklet'!C68</f>
        <v>0</v>
      </c>
      <c r="D30" s="95">
        <f>'1.melléklet'!D68</f>
        <v>0</v>
      </c>
      <c r="E30" s="95">
        <f>'1.melléklet'!E68</f>
        <v>0</v>
      </c>
      <c r="F30" s="116">
        <f t="shared" si="5"/>
        <v>0</v>
      </c>
      <c r="G30" s="32"/>
      <c r="H30" s="114"/>
    </row>
    <row r="31">
      <c r="A31" s="85"/>
      <c r="B31" s="97" t="s">
        <v>139</v>
      </c>
      <c r="C31" s="95">
        <f>'1.melléklet'!C69</f>
        <v>0</v>
      </c>
      <c r="D31" s="95">
        <f>'1.melléklet'!D69</f>
        <v>0</v>
      </c>
      <c r="E31" s="95">
        <f>'1.melléklet'!E69</f>
        <v>0</v>
      </c>
      <c r="F31" s="116">
        <f t="shared" si="5"/>
        <v>0</v>
      </c>
      <c r="G31" s="32"/>
      <c r="H31" s="114"/>
    </row>
    <row r="32">
      <c r="A32" s="85"/>
      <c r="B32" s="81" t="s">
        <v>22</v>
      </c>
      <c r="C32" s="95">
        <f>'1.melléklet'!C70</f>
        <v>36403</v>
      </c>
      <c r="D32" s="95">
        <f>'1.melléklet'!D70</f>
        <v>16165</v>
      </c>
      <c r="E32" s="95">
        <f>'1.melléklet'!E70</f>
        <v>7141</v>
      </c>
      <c r="F32" s="95">
        <f>'1.melléklet'!F70</f>
        <v>23306</v>
      </c>
      <c r="G32" s="95">
        <f>'1.melléklet'!G70</f>
        <v>0</v>
      </c>
      <c r="H32" s="114">
        <f t="shared" si="4"/>
        <v>0</v>
      </c>
    </row>
    <row r="33" ht="19.5">
      <c r="A33" s="83"/>
      <c r="B33" s="101"/>
      <c r="C33" s="95">
        <f>'10. melléklet Isaszegi Héts'!C73+'11.  melléklet Isaszegi Bóbi'!C73+'12. mell. Isaszegi Humánszol'!C73+'13.  mellékletMűvelődési ház'!C73+'14. melléklet Könyvtár'!C73+'15.melléklet IVÜSZ'!C73+'17. melléklet'!C79+'18. melléklet'!C73</f>
        <v>0</v>
      </c>
      <c r="D33" s="95">
        <f>'10. melléklet Isaszegi Héts'!D73+'11.  melléklet Isaszegi Bóbi'!D73+'12. mell. Isaszegi Humánszol'!D73+'13.  mellékletMűvelődési ház'!D73+'14. melléklet Könyvtár'!D73+'15.melléklet IVÜSZ'!D73+'17. melléklet'!D79+'18. melléklet'!D73</f>
        <v>0</v>
      </c>
      <c r="E33" s="95"/>
      <c r="F33" s="116">
        <f t="shared" si="5"/>
        <v>0</v>
      </c>
      <c r="G33" s="71"/>
      <c r="H33" s="114"/>
    </row>
    <row r="34">
      <c r="A34" s="76" t="s">
        <v>78</v>
      </c>
      <c r="B34" s="76" t="s">
        <v>18</v>
      </c>
      <c r="C34" s="120">
        <f>SUM(C35:C36)</f>
        <v>0</v>
      </c>
      <c r="D34" s="120">
        <f>SUM(D35:D36)</f>
        <v>166906</v>
      </c>
      <c r="E34" s="120">
        <f>SUM(E35:E36)</f>
        <v>0</v>
      </c>
      <c r="F34" s="120">
        <f>SUM(F35:F36)</f>
        <v>166906</v>
      </c>
      <c r="G34" s="120">
        <f>SUM(G35:G36)</f>
        <v>166939</v>
      </c>
      <c r="H34" s="113">
        <f t="shared" si="4"/>
        <v>1.0001977160797095</v>
      </c>
    </row>
    <row r="35">
      <c r="A35" s="94"/>
      <c r="B35" s="54" t="s">
        <v>150</v>
      </c>
      <c r="C35" s="95"/>
      <c r="D35" s="95">
        <v>166906</v>
      </c>
      <c r="E35" s="95"/>
      <c r="F35" s="121">
        <v>166906</v>
      </c>
      <c r="G35" s="32">
        <f>'1.melléklet'!G75-'1_A melléklet'!G53</f>
        <v>166939</v>
      </c>
      <c r="H35" s="115">
        <f>G35/F35</f>
        <v>1.0001977160797095</v>
      </c>
    </row>
    <row r="36">
      <c r="A36" s="85"/>
      <c r="B36" s="54"/>
      <c r="C36" s="95"/>
      <c r="D36" s="95"/>
      <c r="E36" s="95"/>
      <c r="F36" s="116">
        <f t="shared" si="5"/>
        <v>0</v>
      </c>
      <c r="G36" s="71"/>
      <c r="H36" s="115"/>
    </row>
    <row r="37">
      <c r="A37" s="103"/>
      <c r="B37" s="104" t="s">
        <v>151</v>
      </c>
      <c r="C37" s="102">
        <f>C24+C34</f>
        <v>838491</v>
      </c>
      <c r="D37" s="102">
        <f>D24+D34</f>
        <v>1058809</v>
      </c>
      <c r="E37" s="102">
        <f>E24+E34</f>
        <v>30180</v>
      </c>
      <c r="F37" s="102">
        <f>F24+F34</f>
        <v>1088989</v>
      </c>
      <c r="G37" s="102">
        <f>G24+G34</f>
        <v>247862</v>
      </c>
      <c r="H37" s="113">
        <f>G37/F37</f>
        <v>0.22760744139747968</v>
      </c>
    </row>
    <row r="38">
      <c r="A38" s="106"/>
      <c r="B38" s="106"/>
      <c r="C38" s="95">
        <f>'10. melléklet Isaszegi Héts'!C78+'11.  melléklet Isaszegi Bóbi'!C78+'12. mell. Isaszegi Humánszol'!C78+'13.  mellékletMűvelődési ház'!C78+'14. melléklet Könyvtár'!C78+'15.melléklet IVÜSZ'!C78+'17. melléklet'!C84+'18. melléklet'!C78</f>
        <v>0</v>
      </c>
      <c r="D38" s="2"/>
      <c r="E38" s="2"/>
      <c r="F38" s="116">
        <f t="shared" si="5"/>
        <v>0</v>
      </c>
      <c r="G38" s="32"/>
      <c r="H38" s="115"/>
    </row>
    <row r="39">
      <c r="A39" s="109"/>
      <c r="B39" s="110" t="s">
        <v>144</v>
      </c>
      <c r="C39" s="95"/>
      <c r="D39" s="2"/>
      <c r="E39" s="2"/>
      <c r="F39" s="116">
        <f t="shared" si="5"/>
        <v>0</v>
      </c>
      <c r="G39" s="71"/>
      <c r="H39" s="115"/>
    </row>
    <row r="40">
      <c r="A40" s="109"/>
      <c r="B40" s="110" t="s">
        <v>145</v>
      </c>
      <c r="C40" s="95">
        <f>'10. melléklet Isaszegi Héts'!C80+'11.  melléklet Isaszegi Bóbi'!C80+'12. mell. Isaszegi Humánszol'!C80+'13.  mellékletMűvelődési ház'!C80+'14. melléklet Könyvtár'!C80+'15.melléklet IVÜSZ'!C80+'17. melléklet'!C86+'18. melléklet'!C80</f>
        <v>0</v>
      </c>
      <c r="D40" s="2"/>
      <c r="E40" s="2"/>
      <c r="F40" s="116">
        <f t="shared" si="5"/>
        <v>0</v>
      </c>
      <c r="G40" s="32"/>
      <c r="H40" s="115"/>
    </row>
    <row r="41">
      <c r="B41" s="15" t="s">
        <v>159</v>
      </c>
      <c r="C41" s="38">
        <f>C18-C37</f>
        <v>0</v>
      </c>
      <c r="D41" s="38">
        <f>D18-D37</f>
        <v>0</v>
      </c>
      <c r="E41" s="38">
        <f>E18-E37</f>
        <v>0</v>
      </c>
      <c r="F41" s="38">
        <f>F18-F37</f>
        <v>0</v>
      </c>
      <c r="G41" s="38">
        <f>G18-G37</f>
        <v>474613</v>
      </c>
    </row>
    <row r="42">
      <c r="F42" s="56">
        <f>F37+'1_A melléklet'!F55</f>
        <v>2946114</v>
      </c>
      <c r="G42" s="56">
        <f>G37+'1_A melléklet'!G55</f>
        <v>1385329</v>
      </c>
    </row>
    <row r="43">
      <c r="G43" s="100">
        <f>G42-'1.melléklet'!G78</f>
        <v>0</v>
      </c>
    </row>
  </sheetData>
  <sheetProtection selectLockedCells="1" selectUnlockedCells="1"/>
  <mergeCells count="4">
    <mergeCell ref="B1:C1"/>
    <mergeCell ref="B2:C2"/>
    <mergeCell ref="C4:F4"/>
    <mergeCell ref="C22:F22"/>
  </mergeCells>
  <printOptions horizontalCentered="1"/>
  <pageMargins left="0.7875" right="0.7875" top="0.9840278" bottom="0.9840278" header="0.5118055" footer="0.5118055"/>
  <pageSetup r:id="rId1" paperSize="9" orientation="portrait" horizontalDpi="300" verticalDpi="300" scale="38"/>
  <headerFooter alignWithMargins="0">
    <oddHeader xml:space="preserve">&amp;R 1/B.  melléklet a…. / 2023. (XI.16.) önkormányzati rendelethez </oddHead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zoomScale="52" zoomScaleNormal="52" zoomScaleSheetLayoutView="50" workbookViewId="0" topLeftCell="A19">
      <selection activeCell="C24" sqref="C24:C28"/>
    </sheetView>
  </sheetViews>
  <sheetFormatPr defaultColWidth="9" defaultRowHeight="18.75"/>
  <cols>
    <col min="1" max="1" width="5.285156" style="15" customWidth="1"/>
    <col min="2" max="2" width="93.71094" style="15" customWidth="1"/>
    <col min="3" max="3" width="14.85547" style="15" customWidth="1"/>
    <col min="4" max="4" width="5.285156" style="15" customWidth="1"/>
    <col min="5" max="5" width="93.71094" style="15" customWidth="1"/>
    <col min="6" max="6" width="15.57031" style="15" customWidth="1"/>
    <col min="7" max="16384" width="9" style="15"/>
  </cols>
  <sheetData>
    <row r="1">
      <c r="A1" s="122" t="s">
        <v>160</v>
      </c>
      <c r="B1" s="122"/>
      <c r="C1" s="122"/>
      <c r="D1" s="122"/>
      <c r="E1" s="122"/>
      <c r="F1" s="122"/>
    </row>
    <row r="3">
      <c r="A3" s="122" t="s">
        <v>161</v>
      </c>
      <c r="B3" s="122"/>
      <c r="C3" s="122"/>
      <c r="D3" s="122"/>
      <c r="E3" s="122"/>
      <c r="F3" s="122"/>
    </row>
    <row r="4">
      <c r="A4" s="123" t="s">
        <v>162</v>
      </c>
      <c r="B4" s="123"/>
      <c r="C4" s="123"/>
      <c r="D4" s="123"/>
      <c r="E4" s="123"/>
      <c r="F4" s="123"/>
    </row>
    <row r="5" ht="19.7" customHeight="1">
      <c r="B5" s="124" t="s">
        <v>163</v>
      </c>
      <c r="C5" s="125" t="s">
        <v>164</v>
      </c>
      <c r="D5" s="125" t="s">
        <v>165</v>
      </c>
      <c r="E5" s="125"/>
      <c r="F5" s="125" t="s">
        <v>164</v>
      </c>
    </row>
    <row r="6" ht="23.85" customHeight="1">
      <c r="A6" s="65" t="s">
        <v>70</v>
      </c>
      <c r="B6" s="66" t="s">
        <v>71</v>
      </c>
      <c r="C6" s="67">
        <f>C7+C8+C9+C10+C11+C12</f>
        <v>954827</v>
      </c>
      <c r="D6" s="76" t="s">
        <v>70</v>
      </c>
      <c r="E6" s="126" t="s">
        <v>122</v>
      </c>
      <c r="F6" s="67">
        <f>F7+F8+F9+F12+F13</f>
        <v>1825878</v>
      </c>
    </row>
    <row r="7" ht="19.5">
      <c r="A7" s="69"/>
      <c r="B7" s="31" t="s">
        <v>72</v>
      </c>
      <c r="C7" s="32">
        <f>'1_A melléklet'!F7</f>
        <v>325925</v>
      </c>
      <c r="D7" s="94"/>
      <c r="E7" s="127" t="s">
        <v>123</v>
      </c>
      <c r="F7" s="32">
        <f>'1_A melléklet'!F41</f>
        <v>775420</v>
      </c>
    </row>
    <row r="8">
      <c r="A8" s="73"/>
      <c r="B8" s="31" t="s">
        <v>73</v>
      </c>
      <c r="C8" s="32">
        <f>'1_A melléklet'!F8</f>
        <v>321390</v>
      </c>
      <c r="D8" s="85"/>
      <c r="E8" s="55" t="s">
        <v>124</v>
      </c>
      <c r="F8" s="32">
        <f>'1_A melléklet'!F42</f>
        <v>111603</v>
      </c>
    </row>
    <row r="9">
      <c r="A9" s="73"/>
      <c r="B9" s="70" t="s">
        <v>74</v>
      </c>
      <c r="C9" s="32">
        <f>'1_A melléklet'!F9</f>
        <v>269719</v>
      </c>
      <c r="D9" s="85"/>
      <c r="E9" s="55" t="s">
        <v>125</v>
      </c>
      <c r="F9" s="32">
        <f>'1_A melléklet'!F43</f>
        <v>841901</v>
      </c>
    </row>
    <row r="10" ht="37.5">
      <c r="A10" s="73"/>
      <c r="B10" s="31" t="s">
        <v>75</v>
      </c>
      <c r="C10" s="32">
        <f>'1_A melléklet'!F10</f>
        <v>34191</v>
      </c>
      <c r="D10" s="85"/>
      <c r="E10" s="55" t="s">
        <v>126</v>
      </c>
      <c r="F10" s="32">
        <f>'1_A melléklet'!F44</f>
        <v>0</v>
      </c>
    </row>
    <row r="11" ht="18" customHeight="1">
      <c r="A11" s="73"/>
      <c r="B11" s="31" t="s">
        <v>76</v>
      </c>
      <c r="C11" s="32">
        <f>'1_A melléklet'!F11</f>
        <v>3602</v>
      </c>
      <c r="D11" s="85"/>
      <c r="E11" s="55" t="s">
        <v>127</v>
      </c>
      <c r="F11" s="32">
        <f>'1_A melléklet'!F45</f>
        <v>0</v>
      </c>
    </row>
    <row r="12">
      <c r="A12" s="73"/>
      <c r="B12" s="31" t="s">
        <v>77</v>
      </c>
      <c r="C12" s="32">
        <f>'1_A melléklet'!F12</f>
        <v>0</v>
      </c>
      <c r="D12" s="85"/>
      <c r="E12" s="55" t="s">
        <v>128</v>
      </c>
      <c r="F12" s="32">
        <f>'1_A melléklet'!F46</f>
        <v>23511</v>
      </c>
    </row>
    <row r="13" ht="28.5" customHeight="1">
      <c r="A13" s="75" t="s">
        <v>78</v>
      </c>
      <c r="B13" s="66" t="s">
        <v>79</v>
      </c>
      <c r="C13" s="67">
        <f>C14+C15+C16+C17</f>
        <v>102765</v>
      </c>
      <c r="D13" s="85"/>
      <c r="E13" s="55" t="s">
        <v>129</v>
      </c>
      <c r="F13" s="32">
        <f>'1_A melléklet'!F47</f>
        <v>73443</v>
      </c>
    </row>
    <row r="14" ht="19.5">
      <c r="A14" s="69"/>
      <c r="B14" s="31" t="s">
        <v>80</v>
      </c>
      <c r="C14" s="32">
        <f>'1_A melléklet'!F14</f>
        <v>2160</v>
      </c>
      <c r="D14" s="85"/>
      <c r="E14" s="55" t="s">
        <v>130</v>
      </c>
      <c r="F14" s="32">
        <f>'1_A melléklet'!F48</f>
        <v>54274</v>
      </c>
    </row>
    <row r="15">
      <c r="A15" s="73"/>
      <c r="B15" s="31" t="s">
        <v>166</v>
      </c>
      <c r="C15" s="32">
        <f>'1_A melléklet'!F15</f>
        <v>0</v>
      </c>
      <c r="D15" s="85"/>
      <c r="E15" s="55" t="s">
        <v>131</v>
      </c>
      <c r="F15" s="32">
        <f>'1_A melléklet'!F49</f>
        <v>15320</v>
      </c>
    </row>
    <row r="16">
      <c r="A16" s="73"/>
      <c r="B16" s="31" t="s">
        <v>82</v>
      </c>
      <c r="C16" s="32">
        <f>'1_A melléklet'!F16</f>
        <v>96847</v>
      </c>
      <c r="D16" s="85"/>
      <c r="E16" s="55" t="s">
        <v>132</v>
      </c>
      <c r="F16" s="32">
        <f>'1_A melléklet'!F50</f>
        <v>3849</v>
      </c>
    </row>
    <row r="17" ht="37.5">
      <c r="A17" s="73"/>
      <c r="B17" s="31" t="s">
        <v>83</v>
      </c>
      <c r="C17" s="32">
        <f>'1_A melléklet'!F17</f>
        <v>3758</v>
      </c>
      <c r="D17" s="76" t="s">
        <v>78</v>
      </c>
      <c r="E17" s="126" t="s">
        <v>18</v>
      </c>
      <c r="F17" s="67">
        <f>F18</f>
        <v>31247</v>
      </c>
    </row>
    <row r="18">
      <c r="A18" s="75" t="s">
        <v>84</v>
      </c>
      <c r="B18" s="76" t="s">
        <v>88</v>
      </c>
      <c r="C18" s="67">
        <f>C19+C20+C21+C22</f>
        <v>419913</v>
      </c>
      <c r="D18" s="94"/>
      <c r="E18" s="55" t="s">
        <v>167</v>
      </c>
      <c r="F18" s="32">
        <f>'1_A melléklet'!F53</f>
        <v>31247</v>
      </c>
    </row>
    <row r="19">
      <c r="A19" s="78"/>
      <c r="B19" s="70" t="s">
        <v>89</v>
      </c>
      <c r="C19" s="32">
        <f>'1_A melléklet'!F19</f>
        <v>408500</v>
      </c>
      <c r="D19" s="85"/>
      <c r="E19" s="127"/>
      <c r="F19" s="32">
        <f>'1_A melléklet'!C54</f>
        <v>0</v>
      </c>
    </row>
    <row r="20">
      <c r="A20" s="80"/>
      <c r="B20" s="55" t="s">
        <v>90</v>
      </c>
      <c r="C20" s="32">
        <f>'1_A melléklet'!F20</f>
        <v>0</v>
      </c>
      <c r="D20" s="2"/>
      <c r="E20" s="2"/>
      <c r="F20" s="2"/>
    </row>
    <row r="21">
      <c r="A21" s="78"/>
      <c r="B21" s="55" t="s">
        <v>91</v>
      </c>
      <c r="C21" s="32">
        <f>'1_A melléklet'!F21</f>
        <v>4400</v>
      </c>
      <c r="D21" s="2"/>
      <c r="E21" s="2"/>
      <c r="F21" s="2"/>
    </row>
    <row r="22" ht="56.25">
      <c r="A22" s="69"/>
      <c r="B22" s="55" t="s">
        <v>92</v>
      </c>
      <c r="C22" s="32">
        <f>'1_A melléklet'!F22</f>
        <v>7013</v>
      </c>
      <c r="D22" s="2"/>
      <c r="E22" s="2"/>
      <c r="F22" s="2"/>
    </row>
    <row r="23" ht="19.35" customHeight="1">
      <c r="A23" s="75" t="s">
        <v>87</v>
      </c>
      <c r="B23" s="82" t="s">
        <v>94</v>
      </c>
      <c r="C23" s="67">
        <f>C24+C25+C26+C27+C28</f>
        <v>194434</v>
      </c>
      <c r="D23" s="103"/>
      <c r="E23" s="2"/>
      <c r="F23" s="2"/>
    </row>
    <row r="24" ht="37.5">
      <c r="A24" s="78"/>
      <c r="B24" s="55" t="s">
        <v>95</v>
      </c>
      <c r="C24" s="32">
        <f>'1_A melléklet'!F24</f>
        <v>175421</v>
      </c>
      <c r="D24" s="2"/>
      <c r="E24" s="2"/>
      <c r="F24" s="128"/>
    </row>
    <row r="25" ht="26.25" customHeight="1">
      <c r="A25" s="78"/>
      <c r="B25" s="55" t="s">
        <v>96</v>
      </c>
      <c r="C25" s="32">
        <f>'1_A melléklet'!F25</f>
        <v>8863</v>
      </c>
      <c r="D25" s="2"/>
      <c r="E25" s="2"/>
      <c r="F25" s="128"/>
    </row>
    <row r="26" ht="23.85" customHeight="1">
      <c r="A26" s="78"/>
      <c r="B26" s="55" t="s">
        <v>97</v>
      </c>
      <c r="C26" s="32">
        <f>'1_A melléklet'!F26</f>
        <v>0</v>
      </c>
      <c r="D26" s="2"/>
      <c r="E26" s="2"/>
      <c r="F26" s="128"/>
    </row>
    <row r="27">
      <c r="A27" s="78"/>
      <c r="B27" s="55" t="s">
        <v>98</v>
      </c>
      <c r="C27" s="32">
        <f>'1_A melléklet'!F27</f>
        <v>5988</v>
      </c>
      <c r="D27" s="2"/>
      <c r="E27" s="2"/>
      <c r="F27" s="128"/>
    </row>
    <row r="28">
      <c r="A28" s="78"/>
      <c r="B28" s="55" t="s">
        <v>12</v>
      </c>
      <c r="C28" s="32">
        <f>'1_A melléklet'!F28</f>
        <v>4162</v>
      </c>
      <c r="D28" s="2"/>
      <c r="E28" s="2"/>
      <c r="F28" s="128"/>
    </row>
    <row r="29">
      <c r="A29" s="84" t="s">
        <v>93</v>
      </c>
      <c r="B29" s="126" t="s">
        <v>103</v>
      </c>
      <c r="C29" s="67">
        <f>'1.melléklet'!F34</f>
        <v>7665</v>
      </c>
      <c r="D29" s="2"/>
      <c r="E29" s="2"/>
      <c r="F29" s="128"/>
    </row>
    <row r="30">
      <c r="A30" s="85"/>
      <c r="B30" s="129" t="s">
        <v>148</v>
      </c>
      <c r="C30" s="71">
        <f>C6+C13+C18+C23+C29</f>
        <v>1679604</v>
      </c>
      <c r="D30" s="2"/>
      <c r="E30" s="2"/>
      <c r="F30" s="128"/>
    </row>
    <row r="31">
      <c r="A31" s="84" t="s">
        <v>99</v>
      </c>
      <c r="B31" s="76" t="s">
        <v>168</v>
      </c>
      <c r="C31" s="67">
        <f>'1_A melléklet'!F31</f>
        <v>28239</v>
      </c>
      <c r="D31" s="60"/>
      <c r="E31" s="35"/>
      <c r="F31" s="18"/>
    </row>
    <row r="32" ht="37.5">
      <c r="A32" s="84" t="s">
        <v>102</v>
      </c>
      <c r="B32" s="126" t="s">
        <v>113</v>
      </c>
      <c r="C32" s="67">
        <f>'1_A melléklet'!F32</f>
        <v>149282</v>
      </c>
      <c r="D32" s="60"/>
      <c r="E32" s="35"/>
      <c r="F32" s="18"/>
    </row>
    <row r="33">
      <c r="A33" s="85"/>
      <c r="B33" s="129" t="s">
        <v>149</v>
      </c>
      <c r="C33" s="71">
        <f>C31+C32</f>
        <v>177521</v>
      </c>
      <c r="D33" s="60"/>
      <c r="E33" s="35"/>
      <c r="F33" s="18"/>
    </row>
    <row r="34" ht="30.75" customHeight="1">
      <c r="A34" s="85"/>
      <c r="B34" s="33" t="s">
        <v>119</v>
      </c>
      <c r="C34" s="71">
        <f>C30+C33</f>
        <v>1857125</v>
      </c>
      <c r="D34" s="60"/>
      <c r="E34" s="33" t="s">
        <v>151</v>
      </c>
      <c r="F34" s="71">
        <f>F6+F17</f>
        <v>1857125</v>
      </c>
    </row>
    <row r="35">
      <c r="A35" s="130"/>
      <c r="B35" s="35"/>
      <c r="C35" s="18"/>
      <c r="D35" s="60"/>
      <c r="E35" s="35"/>
      <c r="F35" s="35"/>
    </row>
    <row r="36">
      <c r="A36" s="130"/>
      <c r="B36" s="131"/>
      <c r="C36" s="92"/>
      <c r="D36" s="130"/>
      <c r="E36" s="131"/>
      <c r="F36" s="132">
        <f>C34-F34</f>
        <v>0</v>
      </c>
    </row>
    <row r="37" ht="32.85" customHeight="1">
      <c r="A37" s="122" t="s">
        <v>169</v>
      </c>
      <c r="B37" s="122"/>
      <c r="C37" s="122"/>
      <c r="D37" s="122"/>
      <c r="E37" s="122"/>
      <c r="F37" s="122"/>
    </row>
    <row r="38">
      <c r="A38" s="124"/>
      <c r="B38" s="35" t="s">
        <v>63</v>
      </c>
      <c r="C38" s="125" t="s">
        <v>164</v>
      </c>
      <c r="D38" s="125"/>
      <c r="E38" s="35" t="s">
        <v>121</v>
      </c>
      <c r="F38" s="133" t="s">
        <v>164</v>
      </c>
    </row>
    <row r="39">
      <c r="A39" s="134" t="s">
        <v>70</v>
      </c>
      <c r="B39" s="76" t="s">
        <v>88</v>
      </c>
      <c r="C39" s="135">
        <f>'1_B_MELLÉKLET'!F6</f>
        <v>0</v>
      </c>
      <c r="D39" s="76" t="s">
        <v>70</v>
      </c>
      <c r="E39" s="136" t="s">
        <v>133</v>
      </c>
      <c r="F39" s="67">
        <f>F40+F43+F44+F47</f>
        <v>922083</v>
      </c>
    </row>
    <row r="40">
      <c r="A40" s="137"/>
      <c r="B40" s="81" t="s">
        <v>170</v>
      </c>
      <c r="C40" s="37"/>
      <c r="D40" s="94"/>
      <c r="E40" s="54" t="s">
        <v>45</v>
      </c>
      <c r="F40" s="32">
        <f>'1_B_MELLÉKLET'!F25</f>
        <v>579807</v>
      </c>
    </row>
    <row r="41" ht="37.5">
      <c r="A41" s="134" t="s">
        <v>78</v>
      </c>
      <c r="B41" s="126" t="s">
        <v>100</v>
      </c>
      <c r="C41" s="67">
        <f>C42+C43</f>
        <v>61411</v>
      </c>
      <c r="D41" s="94"/>
      <c r="E41" s="53" t="s">
        <v>134</v>
      </c>
      <c r="F41" s="32">
        <f>'1_B_MELLÉKLET'!C26</f>
        <v>0</v>
      </c>
    </row>
    <row r="42" ht="68.45" customHeight="1">
      <c r="A42" s="138"/>
      <c r="B42" s="55" t="s">
        <v>101</v>
      </c>
      <c r="C42" s="32">
        <f>'1_B_MELLÉKLET'!F9</f>
        <v>61411</v>
      </c>
      <c r="D42" s="94"/>
      <c r="E42" s="53" t="s">
        <v>135</v>
      </c>
      <c r="F42" s="37">
        <f>'1_B_MELLÉKLET'!C27</f>
        <v>0</v>
      </c>
    </row>
    <row r="43" ht="26.25" customHeight="1">
      <c r="A43" s="138"/>
      <c r="B43" s="55" t="s">
        <v>154</v>
      </c>
      <c r="C43" s="32">
        <f>'1.melléklet'!F19</f>
        <v>0</v>
      </c>
      <c r="D43" s="85"/>
      <c r="E43" s="53" t="s">
        <v>136</v>
      </c>
      <c r="F43" s="32">
        <f>'1_B_MELLÉKLET'!F28</f>
        <v>318970</v>
      </c>
    </row>
    <row r="44" ht="26.25" customHeight="1">
      <c r="A44" s="139" t="s">
        <v>84</v>
      </c>
      <c r="B44" s="126" t="s">
        <v>106</v>
      </c>
      <c r="C44" s="67">
        <f>C45+C46</f>
        <v>250860</v>
      </c>
      <c r="D44" s="85"/>
      <c r="E44" s="53" t="s">
        <v>158</v>
      </c>
      <c r="F44" s="32">
        <f>'1_B_MELLÉKLET'!C29</f>
        <v>0</v>
      </c>
    </row>
    <row r="45" ht="39.95" customHeight="1">
      <c r="A45" s="137"/>
      <c r="B45" s="55" t="s">
        <v>155</v>
      </c>
      <c r="C45" s="37">
        <f>'1_B_MELLÉKLET'!F12</f>
        <v>860</v>
      </c>
      <c r="D45" s="85"/>
      <c r="E45" s="53" t="s">
        <v>138</v>
      </c>
      <c r="F45" s="37">
        <f>'1_B_MELLÉKLET'!C30</f>
        <v>0</v>
      </c>
    </row>
    <row r="46" ht="43.9" customHeight="1">
      <c r="A46" s="137"/>
      <c r="B46" s="55" t="s">
        <v>108</v>
      </c>
      <c r="C46" s="32">
        <f>'1_B_MELLÉKLET'!F13</f>
        <v>250000</v>
      </c>
      <c r="D46" s="85"/>
      <c r="E46" s="53" t="s">
        <v>139</v>
      </c>
      <c r="F46" s="37">
        <f>'1_B_MELLÉKLET'!C31</f>
        <v>0</v>
      </c>
    </row>
    <row r="47" ht="50.45" customHeight="1">
      <c r="A47" s="134" t="s">
        <v>87</v>
      </c>
      <c r="B47" s="126" t="s">
        <v>156</v>
      </c>
      <c r="C47" s="67">
        <f>C39+C41+C44</f>
        <v>312271</v>
      </c>
      <c r="D47" s="85"/>
      <c r="E47" s="53" t="s">
        <v>22</v>
      </c>
      <c r="F47" s="32">
        <f>'1_B_MELLÉKLET'!F32</f>
        <v>23306</v>
      </c>
    </row>
    <row r="48" ht="37.5">
      <c r="A48" s="134" t="s">
        <v>93</v>
      </c>
      <c r="B48" s="76" t="s">
        <v>171</v>
      </c>
      <c r="C48" s="140">
        <f>'1_B_MELLÉKLET'!F15</f>
        <v>492527</v>
      </c>
      <c r="D48" s="76" t="s">
        <v>78</v>
      </c>
      <c r="E48" s="136" t="s">
        <v>18</v>
      </c>
      <c r="F48" s="140">
        <f>'1_B_MELLÉKLET'!C34</f>
        <v>0</v>
      </c>
    </row>
    <row r="49">
      <c r="A49" s="134" t="s">
        <v>99</v>
      </c>
      <c r="B49" s="126" t="s">
        <v>115</v>
      </c>
      <c r="C49" s="67">
        <f>'1_B_MELLÉKLET'!F16</f>
        <v>284191</v>
      </c>
      <c r="D49" s="2"/>
      <c r="E49" s="53" t="s">
        <v>172</v>
      </c>
      <c r="F49" s="37">
        <f>'1_B_MELLÉKLET'!F35</f>
        <v>166906</v>
      </c>
    </row>
    <row r="50" ht="66.95" customHeight="1">
      <c r="A50" s="138"/>
      <c r="B50" s="129" t="s">
        <v>173</v>
      </c>
      <c r="C50" s="71">
        <f>C49</f>
        <v>284191</v>
      </c>
      <c r="D50" s="2"/>
      <c r="E50" s="53"/>
      <c r="F50" s="37">
        <f>'1_B_MELLÉKLET'!C36</f>
        <v>0</v>
      </c>
    </row>
    <row r="51" s="2" customFormat="1" ht="51.6" customHeight="1">
      <c r="A51" s="60"/>
      <c r="B51" s="33" t="s">
        <v>119</v>
      </c>
      <c r="C51" s="71">
        <f>C39+C41+C44+C48+C49</f>
        <v>1088989</v>
      </c>
      <c r="E51" s="141" t="s">
        <v>151</v>
      </c>
      <c r="F51" s="71">
        <f>'1_B_MELLÉKLET'!F37</f>
        <v>1088989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="2" customFormat="1" ht="21.95" customHeight="1">
      <c r="A52" s="15"/>
      <c r="B52" s="15"/>
      <c r="C52" s="56">
        <f>C34+C51</f>
        <v>2946114</v>
      </c>
      <c r="D52" s="15"/>
      <c r="E52" s="142"/>
      <c r="F52" s="132">
        <f>F34+F51</f>
        <v>2946114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="2" customFormat="1">
      <c r="A53" s="15"/>
      <c r="B53" s="15"/>
      <c r="C53" s="15"/>
      <c r="D53" s="15"/>
      <c r="E53" s="14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="2" customForma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ageMargins left="0.7479166" right="0.7479166" top="0.9840278" bottom="0.9840278" header="0.5118055" footer="0.5118055"/>
  <pageSetup r:id="rId1" paperSize="9" orientation="portrait" horizontalDpi="300" verticalDpi="300" scale="38"/>
  <headerFooter alignWithMargins="0">
    <oddHeader xml:space="preserve">&amp;R2. melléklet a…. / 2023. (XI.16.) önkormányzati rendelethez </oddHead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zoomScale="52" zoomScaleNormal="52" zoomScaleSheetLayoutView="50" workbookViewId="0">
      <selection activeCell="J2" sqref="J2"/>
    </sheetView>
  </sheetViews>
  <sheetFormatPr defaultColWidth="8.425781" defaultRowHeight="18.75"/>
  <cols>
    <col min="1" max="1" width="9" style="143" customWidth="1"/>
    <col min="2" max="2" width="40.14063" style="143" customWidth="1"/>
    <col min="3" max="5" width="13.42578" style="143" customWidth="1"/>
    <col min="6" max="6" width="14.57031" style="143" customWidth="1"/>
    <col min="7" max="16384" width="8.425781" style="143"/>
  </cols>
  <sheetData>
    <row r="1" ht="33" customHeight="1">
      <c r="A1" s="144" t="s">
        <v>174</v>
      </c>
      <c r="B1" s="144"/>
      <c r="C1" s="144"/>
      <c r="D1" s="144"/>
      <c r="E1" s="144"/>
      <c r="F1" s="144"/>
    </row>
    <row r="2" ht="15.95" customHeight="1">
      <c r="A2" s="145"/>
      <c r="B2" s="145"/>
      <c r="C2" s="146"/>
      <c r="D2" s="146"/>
      <c r="E2" s="146" t="s">
        <v>175</v>
      </c>
      <c r="F2" s="146"/>
      <c r="G2" s="147"/>
    </row>
    <row r="3" ht="63" customHeight="1">
      <c r="A3" s="148" t="s">
        <v>176</v>
      </c>
      <c r="B3" s="149" t="s">
        <v>177</v>
      </c>
      <c r="C3" s="150" t="s">
        <v>178</v>
      </c>
      <c r="D3" s="150"/>
      <c r="E3" s="150"/>
      <c r="F3" s="151" t="s">
        <v>179</v>
      </c>
    </row>
    <row r="4" ht="56.25">
      <c r="A4" s="148"/>
      <c r="B4" s="149"/>
      <c r="C4" s="152" t="s">
        <v>120</v>
      </c>
      <c r="D4" s="152" t="s">
        <v>180</v>
      </c>
      <c r="E4" s="152" t="s">
        <v>181</v>
      </c>
      <c r="F4" s="151"/>
    </row>
    <row r="5">
      <c r="A5" s="153"/>
      <c r="B5" s="154" t="s">
        <v>182</v>
      </c>
      <c r="C5" s="154" t="s">
        <v>183</v>
      </c>
      <c r="D5" s="154" t="s">
        <v>184</v>
      </c>
      <c r="E5" s="154" t="s">
        <v>185</v>
      </c>
      <c r="F5" s="155" t="s">
        <v>186</v>
      </c>
    </row>
    <row r="6" ht="29.85" customHeight="1">
      <c r="A6" s="156" t="s">
        <v>187</v>
      </c>
      <c r="B6" s="157"/>
      <c r="C6" s="158"/>
      <c r="D6" s="158"/>
      <c r="E6" s="158"/>
      <c r="F6" s="159">
        <f>SUM(C6:E6)</f>
        <v>0</v>
      </c>
    </row>
    <row r="7">
      <c r="A7" s="160" t="s">
        <v>188</v>
      </c>
      <c r="B7" s="161"/>
      <c r="C7" s="162"/>
      <c r="D7" s="162"/>
      <c r="E7" s="162"/>
      <c r="F7" s="163"/>
    </row>
    <row r="8">
      <c r="A8" s="160" t="s">
        <v>189</v>
      </c>
      <c r="B8" s="161"/>
      <c r="C8" s="162"/>
      <c r="D8" s="162"/>
      <c r="E8" s="162"/>
      <c r="F8" s="163"/>
    </row>
    <row r="9">
      <c r="A9" s="160" t="s">
        <v>190</v>
      </c>
      <c r="B9" s="161"/>
      <c r="C9" s="162"/>
      <c r="D9" s="162"/>
      <c r="E9" s="162"/>
      <c r="F9" s="163"/>
    </row>
    <row r="10">
      <c r="A10" s="164" t="s">
        <v>191</v>
      </c>
      <c r="B10" s="165"/>
      <c r="C10" s="166"/>
      <c r="D10" s="166"/>
      <c r="E10" s="166"/>
      <c r="F10" s="163"/>
    </row>
    <row r="11" s="3" customFormat="1">
      <c r="A11" s="167" t="s">
        <v>192</v>
      </c>
      <c r="B11" s="168" t="s">
        <v>193</v>
      </c>
      <c r="C11" s="169">
        <f>SUM(C6:C10)</f>
        <v>0</v>
      </c>
      <c r="D11" s="169">
        <f>SUM(D6:D10)</f>
        <v>0</v>
      </c>
      <c r="E11" s="169">
        <f>SUM(E6:E10)</f>
        <v>0</v>
      </c>
      <c r="F11" s="170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ageMargins left="0.7875" right="0.7875" top="1.063194" bottom="0.9055555" header="0.7875" footer="0.5118055"/>
  <pageSetup r:id="rId1" paperSize="9" orientation="portrait" horizontalDpi="300" verticalDpi="300" scale="57"/>
  <headerFooter alignWithMargins="0">
    <oddHeader xml:space="preserve">&amp;R&amp;"Times New Roman,Normál"&amp;12 3.   melléklet a…. / 2023. (XI.16.) önkormányzati rendelethez </oddHead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Views>
    <sheetView zoomScale="77" zoomScaleNormal="77" zoomScaleSheetLayoutView="50" workbookViewId="0" topLeftCell="A19">
      <selection activeCell="E32" sqref="E32"/>
    </sheetView>
  </sheetViews>
  <sheetFormatPr defaultColWidth="9" defaultRowHeight="20.25"/>
  <cols>
    <col min="1" max="1" width="9.425781" style="171" customWidth="1"/>
    <col min="2" max="2" width="77.71094" style="172" customWidth="1"/>
    <col min="3" max="11" width="22.28516" style="172" customWidth="1"/>
    <col min="12" max="12" width="11.57031" style="172" customWidth="1"/>
    <col min="13" max="13" width="14.42578" style="172" customWidth="1"/>
    <col min="14" max="14" width="19.14063" style="172" customWidth="1"/>
    <col min="15" max="15" width="26.14063" style="172" customWidth="1"/>
    <col min="16" max="16" width="13.71094" style="172" customWidth="1"/>
    <col min="17" max="17" width="13.28516" style="172" customWidth="1"/>
    <col min="18" max="256" width="9" style="172"/>
    <col min="257" max="257" width="9.425781" style="172" customWidth="1"/>
    <col min="258" max="258" width="77.71094" style="172" customWidth="1"/>
    <col min="259" max="267" width="22.28516" style="172" customWidth="1"/>
    <col min="268" max="268" width="11.57031" style="172" customWidth="1"/>
    <col min="269" max="269" width="14.42578" style="172" customWidth="1"/>
    <col min="270" max="270" width="19.14063" style="172" customWidth="1"/>
    <col min="271" max="271" width="26.14063" style="172" customWidth="1"/>
    <col min="272" max="272" width="13.71094" style="172" customWidth="1"/>
    <col min="273" max="273" width="13.28516" style="172" customWidth="1"/>
    <col min="274" max="512" width="9" style="172"/>
    <col min="513" max="513" width="9.425781" style="172" customWidth="1"/>
    <col min="514" max="514" width="77.71094" style="172" customWidth="1"/>
    <col min="515" max="523" width="22.28516" style="172" customWidth="1"/>
    <col min="524" max="524" width="11.57031" style="172" customWidth="1"/>
    <col min="525" max="525" width="14.42578" style="172" customWidth="1"/>
    <col min="526" max="526" width="19.14063" style="172" customWidth="1"/>
    <col min="527" max="527" width="26.14063" style="172" customWidth="1"/>
    <col min="528" max="528" width="13.71094" style="172" customWidth="1"/>
    <col min="529" max="529" width="13.28516" style="172" customWidth="1"/>
    <col min="530" max="768" width="9" style="172"/>
    <col min="769" max="769" width="9.425781" style="172" customWidth="1"/>
    <col min="770" max="770" width="77.71094" style="172" customWidth="1"/>
    <col min="771" max="779" width="22.28516" style="172" customWidth="1"/>
    <col min="780" max="780" width="11.57031" style="172" customWidth="1"/>
    <col min="781" max="781" width="14.42578" style="172" customWidth="1"/>
    <col min="782" max="782" width="19.14063" style="172" customWidth="1"/>
    <col min="783" max="783" width="26.14063" style="172" customWidth="1"/>
    <col min="784" max="784" width="13.71094" style="172" customWidth="1"/>
    <col min="785" max="785" width="13.28516" style="172" customWidth="1"/>
    <col min="786" max="1024" width="9" style="172"/>
    <col min="1025" max="1025" width="9.425781" style="172" customWidth="1"/>
    <col min="1026" max="1026" width="77.71094" style="172" customWidth="1"/>
    <col min="1027" max="1035" width="22.28516" style="172" customWidth="1"/>
    <col min="1036" max="1036" width="11.57031" style="172" customWidth="1"/>
    <col min="1037" max="1037" width="14.42578" style="172" customWidth="1"/>
    <col min="1038" max="1038" width="19.14063" style="172" customWidth="1"/>
    <col min="1039" max="1039" width="26.14063" style="172" customWidth="1"/>
    <col min="1040" max="1040" width="13.71094" style="172" customWidth="1"/>
    <col min="1041" max="1041" width="13.28516" style="172" customWidth="1"/>
    <col min="1042" max="1280" width="9" style="172"/>
    <col min="1281" max="1281" width="9.425781" style="172" customWidth="1"/>
    <col min="1282" max="1282" width="77.71094" style="172" customWidth="1"/>
    <col min="1283" max="1291" width="22.28516" style="172" customWidth="1"/>
    <col min="1292" max="1292" width="11.57031" style="172" customWidth="1"/>
    <col min="1293" max="1293" width="14.42578" style="172" customWidth="1"/>
    <col min="1294" max="1294" width="19.14063" style="172" customWidth="1"/>
    <col min="1295" max="1295" width="26.14063" style="172" customWidth="1"/>
    <col min="1296" max="1296" width="13.71094" style="172" customWidth="1"/>
    <col min="1297" max="1297" width="13.28516" style="172" customWidth="1"/>
    <col min="1298" max="1536" width="9" style="172"/>
    <col min="1537" max="1537" width="9.425781" style="172" customWidth="1"/>
    <col min="1538" max="1538" width="77.71094" style="172" customWidth="1"/>
    <col min="1539" max="1547" width="22.28516" style="172" customWidth="1"/>
    <col min="1548" max="1548" width="11.57031" style="172" customWidth="1"/>
    <col min="1549" max="1549" width="14.42578" style="172" customWidth="1"/>
    <col min="1550" max="1550" width="19.14063" style="172" customWidth="1"/>
    <col min="1551" max="1551" width="26.14063" style="172" customWidth="1"/>
    <col min="1552" max="1552" width="13.71094" style="172" customWidth="1"/>
    <col min="1553" max="1553" width="13.28516" style="172" customWidth="1"/>
    <col min="1554" max="1792" width="9" style="172"/>
    <col min="1793" max="1793" width="9.425781" style="172" customWidth="1"/>
    <col min="1794" max="1794" width="77.71094" style="172" customWidth="1"/>
    <col min="1795" max="1803" width="22.28516" style="172" customWidth="1"/>
    <col min="1804" max="1804" width="11.57031" style="172" customWidth="1"/>
    <col min="1805" max="1805" width="14.42578" style="172" customWidth="1"/>
    <col min="1806" max="1806" width="19.14063" style="172" customWidth="1"/>
    <col min="1807" max="1807" width="26.14063" style="172" customWidth="1"/>
    <col min="1808" max="1808" width="13.71094" style="172" customWidth="1"/>
    <col min="1809" max="1809" width="13.28516" style="172" customWidth="1"/>
    <col min="1810" max="2048" width="9" style="172"/>
    <col min="2049" max="2049" width="9.425781" style="172" customWidth="1"/>
    <col min="2050" max="2050" width="77.71094" style="172" customWidth="1"/>
    <col min="2051" max="2059" width="22.28516" style="172" customWidth="1"/>
    <col min="2060" max="2060" width="11.57031" style="172" customWidth="1"/>
    <col min="2061" max="2061" width="14.42578" style="172" customWidth="1"/>
    <col min="2062" max="2062" width="19.14063" style="172" customWidth="1"/>
    <col min="2063" max="2063" width="26.14063" style="172" customWidth="1"/>
    <col min="2064" max="2064" width="13.71094" style="172" customWidth="1"/>
    <col min="2065" max="2065" width="13.28516" style="172" customWidth="1"/>
    <col min="2066" max="2304" width="9" style="172"/>
    <col min="2305" max="2305" width="9.425781" style="172" customWidth="1"/>
    <col min="2306" max="2306" width="77.71094" style="172" customWidth="1"/>
    <col min="2307" max="2315" width="22.28516" style="172" customWidth="1"/>
    <col min="2316" max="2316" width="11.57031" style="172" customWidth="1"/>
    <col min="2317" max="2317" width="14.42578" style="172" customWidth="1"/>
    <col min="2318" max="2318" width="19.14063" style="172" customWidth="1"/>
    <col min="2319" max="2319" width="26.14063" style="172" customWidth="1"/>
    <col min="2320" max="2320" width="13.71094" style="172" customWidth="1"/>
    <col min="2321" max="2321" width="13.28516" style="172" customWidth="1"/>
    <col min="2322" max="2560" width="9" style="172"/>
    <col min="2561" max="2561" width="9.425781" style="172" customWidth="1"/>
    <col min="2562" max="2562" width="77.71094" style="172" customWidth="1"/>
    <col min="2563" max="2571" width="22.28516" style="172" customWidth="1"/>
    <col min="2572" max="2572" width="11.57031" style="172" customWidth="1"/>
    <col min="2573" max="2573" width="14.42578" style="172" customWidth="1"/>
    <col min="2574" max="2574" width="19.14063" style="172" customWidth="1"/>
    <col min="2575" max="2575" width="26.14063" style="172" customWidth="1"/>
    <col min="2576" max="2576" width="13.71094" style="172" customWidth="1"/>
    <col min="2577" max="2577" width="13.28516" style="172" customWidth="1"/>
    <col min="2578" max="2816" width="9" style="172"/>
    <col min="2817" max="2817" width="9.425781" style="172" customWidth="1"/>
    <col min="2818" max="2818" width="77.71094" style="172" customWidth="1"/>
    <col min="2819" max="2827" width="22.28516" style="172" customWidth="1"/>
    <col min="2828" max="2828" width="11.57031" style="172" customWidth="1"/>
    <col min="2829" max="2829" width="14.42578" style="172" customWidth="1"/>
    <col min="2830" max="2830" width="19.14063" style="172" customWidth="1"/>
    <col min="2831" max="2831" width="26.14063" style="172" customWidth="1"/>
    <col min="2832" max="2832" width="13.71094" style="172" customWidth="1"/>
    <col min="2833" max="2833" width="13.28516" style="172" customWidth="1"/>
    <col min="2834" max="3072" width="9" style="172"/>
    <col min="3073" max="3073" width="9.425781" style="172" customWidth="1"/>
    <col min="3074" max="3074" width="77.71094" style="172" customWidth="1"/>
    <col min="3075" max="3083" width="22.28516" style="172" customWidth="1"/>
    <col min="3084" max="3084" width="11.57031" style="172" customWidth="1"/>
    <col min="3085" max="3085" width="14.42578" style="172" customWidth="1"/>
    <col min="3086" max="3086" width="19.14063" style="172" customWidth="1"/>
    <col min="3087" max="3087" width="26.14063" style="172" customWidth="1"/>
    <col min="3088" max="3088" width="13.71094" style="172" customWidth="1"/>
    <col min="3089" max="3089" width="13.28516" style="172" customWidth="1"/>
    <col min="3090" max="3328" width="9" style="172"/>
    <col min="3329" max="3329" width="9.425781" style="172" customWidth="1"/>
    <col min="3330" max="3330" width="77.71094" style="172" customWidth="1"/>
    <col min="3331" max="3339" width="22.28516" style="172" customWidth="1"/>
    <col min="3340" max="3340" width="11.57031" style="172" customWidth="1"/>
    <col min="3341" max="3341" width="14.42578" style="172" customWidth="1"/>
    <col min="3342" max="3342" width="19.14063" style="172" customWidth="1"/>
    <col min="3343" max="3343" width="26.14063" style="172" customWidth="1"/>
    <col min="3344" max="3344" width="13.71094" style="172" customWidth="1"/>
    <col min="3345" max="3345" width="13.28516" style="172" customWidth="1"/>
    <col min="3346" max="3584" width="9" style="172"/>
    <col min="3585" max="3585" width="9.425781" style="172" customWidth="1"/>
    <col min="3586" max="3586" width="77.71094" style="172" customWidth="1"/>
    <col min="3587" max="3595" width="22.28516" style="172" customWidth="1"/>
    <col min="3596" max="3596" width="11.57031" style="172" customWidth="1"/>
    <col min="3597" max="3597" width="14.42578" style="172" customWidth="1"/>
    <col min="3598" max="3598" width="19.14063" style="172" customWidth="1"/>
    <col min="3599" max="3599" width="26.14063" style="172" customWidth="1"/>
    <col min="3600" max="3600" width="13.71094" style="172" customWidth="1"/>
    <col min="3601" max="3601" width="13.28516" style="172" customWidth="1"/>
    <col min="3602" max="3840" width="9" style="172"/>
    <col min="3841" max="3841" width="9.425781" style="172" customWidth="1"/>
    <col min="3842" max="3842" width="77.71094" style="172" customWidth="1"/>
    <col min="3843" max="3851" width="22.28516" style="172" customWidth="1"/>
    <col min="3852" max="3852" width="11.57031" style="172" customWidth="1"/>
    <col min="3853" max="3853" width="14.42578" style="172" customWidth="1"/>
    <col min="3854" max="3854" width="19.14063" style="172" customWidth="1"/>
    <col min="3855" max="3855" width="26.14063" style="172" customWidth="1"/>
    <col min="3856" max="3856" width="13.71094" style="172" customWidth="1"/>
    <col min="3857" max="3857" width="13.28516" style="172" customWidth="1"/>
    <col min="3858" max="4096" width="9" style="172"/>
    <col min="4097" max="4097" width="9.425781" style="172" customWidth="1"/>
    <col min="4098" max="4098" width="77.71094" style="172" customWidth="1"/>
    <col min="4099" max="4107" width="22.28516" style="172" customWidth="1"/>
    <col min="4108" max="4108" width="11.57031" style="172" customWidth="1"/>
    <col min="4109" max="4109" width="14.42578" style="172" customWidth="1"/>
    <col min="4110" max="4110" width="19.14063" style="172" customWidth="1"/>
    <col min="4111" max="4111" width="26.14063" style="172" customWidth="1"/>
    <col min="4112" max="4112" width="13.71094" style="172" customWidth="1"/>
    <col min="4113" max="4113" width="13.28516" style="172" customWidth="1"/>
    <col min="4114" max="4352" width="9" style="172"/>
    <col min="4353" max="4353" width="9.425781" style="172" customWidth="1"/>
    <col min="4354" max="4354" width="77.71094" style="172" customWidth="1"/>
    <col min="4355" max="4363" width="22.28516" style="172" customWidth="1"/>
    <col min="4364" max="4364" width="11.57031" style="172" customWidth="1"/>
    <col min="4365" max="4365" width="14.42578" style="172" customWidth="1"/>
    <col min="4366" max="4366" width="19.14063" style="172" customWidth="1"/>
    <col min="4367" max="4367" width="26.14063" style="172" customWidth="1"/>
    <col min="4368" max="4368" width="13.71094" style="172" customWidth="1"/>
    <col min="4369" max="4369" width="13.28516" style="172" customWidth="1"/>
    <col min="4370" max="4608" width="9" style="172"/>
    <col min="4609" max="4609" width="9.425781" style="172" customWidth="1"/>
    <col min="4610" max="4610" width="77.71094" style="172" customWidth="1"/>
    <col min="4611" max="4619" width="22.28516" style="172" customWidth="1"/>
    <col min="4620" max="4620" width="11.57031" style="172" customWidth="1"/>
    <col min="4621" max="4621" width="14.42578" style="172" customWidth="1"/>
    <col min="4622" max="4622" width="19.14063" style="172" customWidth="1"/>
    <col min="4623" max="4623" width="26.14063" style="172" customWidth="1"/>
    <col min="4624" max="4624" width="13.71094" style="172" customWidth="1"/>
    <col min="4625" max="4625" width="13.28516" style="172" customWidth="1"/>
    <col min="4626" max="4864" width="9" style="172"/>
    <col min="4865" max="4865" width="9.425781" style="172" customWidth="1"/>
    <col min="4866" max="4866" width="77.71094" style="172" customWidth="1"/>
    <col min="4867" max="4875" width="22.28516" style="172" customWidth="1"/>
    <col min="4876" max="4876" width="11.57031" style="172" customWidth="1"/>
    <col min="4877" max="4877" width="14.42578" style="172" customWidth="1"/>
    <col min="4878" max="4878" width="19.14063" style="172" customWidth="1"/>
    <col min="4879" max="4879" width="26.14063" style="172" customWidth="1"/>
    <col min="4880" max="4880" width="13.71094" style="172" customWidth="1"/>
    <col min="4881" max="4881" width="13.28516" style="172" customWidth="1"/>
    <col min="4882" max="5120" width="9" style="172"/>
    <col min="5121" max="5121" width="9.425781" style="172" customWidth="1"/>
    <col min="5122" max="5122" width="77.71094" style="172" customWidth="1"/>
    <col min="5123" max="5131" width="22.28516" style="172" customWidth="1"/>
    <col min="5132" max="5132" width="11.57031" style="172" customWidth="1"/>
    <col min="5133" max="5133" width="14.42578" style="172" customWidth="1"/>
    <col min="5134" max="5134" width="19.14063" style="172" customWidth="1"/>
    <col min="5135" max="5135" width="26.14063" style="172" customWidth="1"/>
    <col min="5136" max="5136" width="13.71094" style="172" customWidth="1"/>
    <col min="5137" max="5137" width="13.28516" style="172" customWidth="1"/>
    <col min="5138" max="5376" width="9" style="172"/>
    <col min="5377" max="5377" width="9.425781" style="172" customWidth="1"/>
    <col min="5378" max="5378" width="77.71094" style="172" customWidth="1"/>
    <col min="5379" max="5387" width="22.28516" style="172" customWidth="1"/>
    <col min="5388" max="5388" width="11.57031" style="172" customWidth="1"/>
    <col min="5389" max="5389" width="14.42578" style="172" customWidth="1"/>
    <col min="5390" max="5390" width="19.14063" style="172" customWidth="1"/>
    <col min="5391" max="5391" width="26.14063" style="172" customWidth="1"/>
    <col min="5392" max="5392" width="13.71094" style="172" customWidth="1"/>
    <col min="5393" max="5393" width="13.28516" style="172" customWidth="1"/>
    <col min="5394" max="5632" width="9" style="172"/>
    <col min="5633" max="5633" width="9.425781" style="172" customWidth="1"/>
    <col min="5634" max="5634" width="77.71094" style="172" customWidth="1"/>
    <col min="5635" max="5643" width="22.28516" style="172" customWidth="1"/>
    <col min="5644" max="5644" width="11.57031" style="172" customWidth="1"/>
    <col min="5645" max="5645" width="14.42578" style="172" customWidth="1"/>
    <col min="5646" max="5646" width="19.14063" style="172" customWidth="1"/>
    <col min="5647" max="5647" width="26.14063" style="172" customWidth="1"/>
    <col min="5648" max="5648" width="13.71094" style="172" customWidth="1"/>
    <col min="5649" max="5649" width="13.28516" style="172" customWidth="1"/>
    <col min="5650" max="5888" width="9" style="172"/>
    <col min="5889" max="5889" width="9.425781" style="172" customWidth="1"/>
    <col min="5890" max="5890" width="77.71094" style="172" customWidth="1"/>
    <col min="5891" max="5899" width="22.28516" style="172" customWidth="1"/>
    <col min="5900" max="5900" width="11.57031" style="172" customWidth="1"/>
    <col min="5901" max="5901" width="14.42578" style="172" customWidth="1"/>
    <col min="5902" max="5902" width="19.14063" style="172" customWidth="1"/>
    <col min="5903" max="5903" width="26.14063" style="172" customWidth="1"/>
    <col min="5904" max="5904" width="13.71094" style="172" customWidth="1"/>
    <col min="5905" max="5905" width="13.28516" style="172" customWidth="1"/>
    <col min="5906" max="6144" width="9" style="172"/>
    <col min="6145" max="6145" width="9.425781" style="172" customWidth="1"/>
    <col min="6146" max="6146" width="77.71094" style="172" customWidth="1"/>
    <col min="6147" max="6155" width="22.28516" style="172" customWidth="1"/>
    <col min="6156" max="6156" width="11.57031" style="172" customWidth="1"/>
    <col min="6157" max="6157" width="14.42578" style="172" customWidth="1"/>
    <col min="6158" max="6158" width="19.14063" style="172" customWidth="1"/>
    <col min="6159" max="6159" width="26.14063" style="172" customWidth="1"/>
    <col min="6160" max="6160" width="13.71094" style="172" customWidth="1"/>
    <col min="6161" max="6161" width="13.28516" style="172" customWidth="1"/>
    <col min="6162" max="6400" width="9" style="172"/>
    <col min="6401" max="6401" width="9.425781" style="172" customWidth="1"/>
    <col min="6402" max="6402" width="77.71094" style="172" customWidth="1"/>
    <col min="6403" max="6411" width="22.28516" style="172" customWidth="1"/>
    <col min="6412" max="6412" width="11.57031" style="172" customWidth="1"/>
    <col min="6413" max="6413" width="14.42578" style="172" customWidth="1"/>
    <col min="6414" max="6414" width="19.14063" style="172" customWidth="1"/>
    <col min="6415" max="6415" width="26.14063" style="172" customWidth="1"/>
    <col min="6416" max="6416" width="13.71094" style="172" customWidth="1"/>
    <col min="6417" max="6417" width="13.28516" style="172" customWidth="1"/>
    <col min="6418" max="6656" width="9" style="172"/>
    <col min="6657" max="6657" width="9.425781" style="172" customWidth="1"/>
    <col min="6658" max="6658" width="77.71094" style="172" customWidth="1"/>
    <col min="6659" max="6667" width="22.28516" style="172" customWidth="1"/>
    <col min="6668" max="6668" width="11.57031" style="172" customWidth="1"/>
    <col min="6669" max="6669" width="14.42578" style="172" customWidth="1"/>
    <col min="6670" max="6670" width="19.14063" style="172" customWidth="1"/>
    <col min="6671" max="6671" width="26.14063" style="172" customWidth="1"/>
    <col min="6672" max="6672" width="13.71094" style="172" customWidth="1"/>
    <col min="6673" max="6673" width="13.28516" style="172" customWidth="1"/>
    <col min="6674" max="6912" width="9" style="172"/>
    <col min="6913" max="6913" width="9.425781" style="172" customWidth="1"/>
    <col min="6914" max="6914" width="77.71094" style="172" customWidth="1"/>
    <col min="6915" max="6923" width="22.28516" style="172" customWidth="1"/>
    <col min="6924" max="6924" width="11.57031" style="172" customWidth="1"/>
    <col min="6925" max="6925" width="14.42578" style="172" customWidth="1"/>
    <col min="6926" max="6926" width="19.14063" style="172" customWidth="1"/>
    <col min="6927" max="6927" width="26.14063" style="172" customWidth="1"/>
    <col min="6928" max="6928" width="13.71094" style="172" customWidth="1"/>
    <col min="6929" max="6929" width="13.28516" style="172" customWidth="1"/>
    <col min="6930" max="7168" width="9" style="172"/>
    <col min="7169" max="7169" width="9.425781" style="172" customWidth="1"/>
    <col min="7170" max="7170" width="77.71094" style="172" customWidth="1"/>
    <col min="7171" max="7179" width="22.28516" style="172" customWidth="1"/>
    <col min="7180" max="7180" width="11.57031" style="172" customWidth="1"/>
    <col min="7181" max="7181" width="14.42578" style="172" customWidth="1"/>
    <col min="7182" max="7182" width="19.14063" style="172" customWidth="1"/>
    <col min="7183" max="7183" width="26.14063" style="172" customWidth="1"/>
    <col min="7184" max="7184" width="13.71094" style="172" customWidth="1"/>
    <col min="7185" max="7185" width="13.28516" style="172" customWidth="1"/>
    <col min="7186" max="7424" width="9" style="172"/>
    <col min="7425" max="7425" width="9.425781" style="172" customWidth="1"/>
    <col min="7426" max="7426" width="77.71094" style="172" customWidth="1"/>
    <col min="7427" max="7435" width="22.28516" style="172" customWidth="1"/>
    <col min="7436" max="7436" width="11.57031" style="172" customWidth="1"/>
    <col min="7437" max="7437" width="14.42578" style="172" customWidth="1"/>
    <col min="7438" max="7438" width="19.14063" style="172" customWidth="1"/>
    <col min="7439" max="7439" width="26.14063" style="172" customWidth="1"/>
    <col min="7440" max="7440" width="13.71094" style="172" customWidth="1"/>
    <col min="7441" max="7441" width="13.28516" style="172" customWidth="1"/>
    <col min="7442" max="7680" width="9" style="172"/>
    <col min="7681" max="7681" width="9.425781" style="172" customWidth="1"/>
    <col min="7682" max="7682" width="77.71094" style="172" customWidth="1"/>
    <col min="7683" max="7691" width="22.28516" style="172" customWidth="1"/>
    <col min="7692" max="7692" width="11.57031" style="172" customWidth="1"/>
    <col min="7693" max="7693" width="14.42578" style="172" customWidth="1"/>
    <col min="7694" max="7694" width="19.14063" style="172" customWidth="1"/>
    <col min="7695" max="7695" width="26.14063" style="172" customWidth="1"/>
    <col min="7696" max="7696" width="13.71094" style="172" customWidth="1"/>
    <col min="7697" max="7697" width="13.28516" style="172" customWidth="1"/>
    <col min="7698" max="7936" width="9" style="172"/>
    <col min="7937" max="7937" width="9.425781" style="172" customWidth="1"/>
    <col min="7938" max="7938" width="77.71094" style="172" customWidth="1"/>
    <col min="7939" max="7947" width="22.28516" style="172" customWidth="1"/>
    <col min="7948" max="7948" width="11.57031" style="172" customWidth="1"/>
    <col min="7949" max="7949" width="14.42578" style="172" customWidth="1"/>
    <col min="7950" max="7950" width="19.14063" style="172" customWidth="1"/>
    <col min="7951" max="7951" width="26.14063" style="172" customWidth="1"/>
    <col min="7952" max="7952" width="13.71094" style="172" customWidth="1"/>
    <col min="7953" max="7953" width="13.28516" style="172" customWidth="1"/>
    <col min="7954" max="8192" width="9" style="172"/>
    <col min="8193" max="8193" width="9.425781" style="172" customWidth="1"/>
    <col min="8194" max="8194" width="77.71094" style="172" customWidth="1"/>
    <col min="8195" max="8203" width="22.28516" style="172" customWidth="1"/>
    <col min="8204" max="8204" width="11.57031" style="172" customWidth="1"/>
    <col min="8205" max="8205" width="14.42578" style="172" customWidth="1"/>
    <col min="8206" max="8206" width="19.14063" style="172" customWidth="1"/>
    <col min="8207" max="8207" width="26.14063" style="172" customWidth="1"/>
    <col min="8208" max="8208" width="13.71094" style="172" customWidth="1"/>
    <col min="8209" max="8209" width="13.28516" style="172" customWidth="1"/>
    <col min="8210" max="8448" width="9" style="172"/>
    <col min="8449" max="8449" width="9.425781" style="172" customWidth="1"/>
    <col min="8450" max="8450" width="77.71094" style="172" customWidth="1"/>
    <col min="8451" max="8459" width="22.28516" style="172" customWidth="1"/>
    <col min="8460" max="8460" width="11.57031" style="172" customWidth="1"/>
    <col min="8461" max="8461" width="14.42578" style="172" customWidth="1"/>
    <col min="8462" max="8462" width="19.14063" style="172" customWidth="1"/>
    <col min="8463" max="8463" width="26.14063" style="172" customWidth="1"/>
    <col min="8464" max="8464" width="13.71094" style="172" customWidth="1"/>
    <col min="8465" max="8465" width="13.28516" style="172" customWidth="1"/>
    <col min="8466" max="8704" width="9" style="172"/>
    <col min="8705" max="8705" width="9.425781" style="172" customWidth="1"/>
    <col min="8706" max="8706" width="77.71094" style="172" customWidth="1"/>
    <col min="8707" max="8715" width="22.28516" style="172" customWidth="1"/>
    <col min="8716" max="8716" width="11.57031" style="172" customWidth="1"/>
    <col min="8717" max="8717" width="14.42578" style="172" customWidth="1"/>
    <col min="8718" max="8718" width="19.14063" style="172" customWidth="1"/>
    <col min="8719" max="8719" width="26.14063" style="172" customWidth="1"/>
    <col min="8720" max="8720" width="13.71094" style="172" customWidth="1"/>
    <col min="8721" max="8721" width="13.28516" style="172" customWidth="1"/>
    <col min="8722" max="8960" width="9" style="172"/>
    <col min="8961" max="8961" width="9.425781" style="172" customWidth="1"/>
    <col min="8962" max="8962" width="77.71094" style="172" customWidth="1"/>
    <col min="8963" max="8971" width="22.28516" style="172" customWidth="1"/>
    <col min="8972" max="8972" width="11.57031" style="172" customWidth="1"/>
    <col min="8973" max="8973" width="14.42578" style="172" customWidth="1"/>
    <col min="8974" max="8974" width="19.14063" style="172" customWidth="1"/>
    <col min="8975" max="8975" width="26.14063" style="172" customWidth="1"/>
    <col min="8976" max="8976" width="13.71094" style="172" customWidth="1"/>
    <col min="8977" max="8977" width="13.28516" style="172" customWidth="1"/>
    <col min="8978" max="9216" width="9" style="172"/>
    <col min="9217" max="9217" width="9.425781" style="172" customWidth="1"/>
    <col min="9218" max="9218" width="77.71094" style="172" customWidth="1"/>
    <col min="9219" max="9227" width="22.28516" style="172" customWidth="1"/>
    <col min="9228" max="9228" width="11.57031" style="172" customWidth="1"/>
    <col min="9229" max="9229" width="14.42578" style="172" customWidth="1"/>
    <col min="9230" max="9230" width="19.14063" style="172" customWidth="1"/>
    <col min="9231" max="9231" width="26.14063" style="172" customWidth="1"/>
    <col min="9232" max="9232" width="13.71094" style="172" customWidth="1"/>
    <col min="9233" max="9233" width="13.28516" style="172" customWidth="1"/>
    <col min="9234" max="9472" width="9" style="172"/>
    <col min="9473" max="9473" width="9.425781" style="172" customWidth="1"/>
    <col min="9474" max="9474" width="77.71094" style="172" customWidth="1"/>
    <col min="9475" max="9483" width="22.28516" style="172" customWidth="1"/>
    <col min="9484" max="9484" width="11.57031" style="172" customWidth="1"/>
    <col min="9485" max="9485" width="14.42578" style="172" customWidth="1"/>
    <col min="9486" max="9486" width="19.14063" style="172" customWidth="1"/>
    <col min="9487" max="9487" width="26.14063" style="172" customWidth="1"/>
    <col min="9488" max="9488" width="13.71094" style="172" customWidth="1"/>
    <col min="9489" max="9489" width="13.28516" style="172" customWidth="1"/>
    <col min="9490" max="9728" width="9" style="172"/>
    <col min="9729" max="9729" width="9.425781" style="172" customWidth="1"/>
    <col min="9730" max="9730" width="77.71094" style="172" customWidth="1"/>
    <col min="9731" max="9739" width="22.28516" style="172" customWidth="1"/>
    <col min="9740" max="9740" width="11.57031" style="172" customWidth="1"/>
    <col min="9741" max="9741" width="14.42578" style="172" customWidth="1"/>
    <col min="9742" max="9742" width="19.14063" style="172" customWidth="1"/>
    <col min="9743" max="9743" width="26.14063" style="172" customWidth="1"/>
    <col min="9744" max="9744" width="13.71094" style="172" customWidth="1"/>
    <col min="9745" max="9745" width="13.28516" style="172" customWidth="1"/>
    <col min="9746" max="9984" width="9" style="172"/>
    <col min="9985" max="9985" width="9.425781" style="172" customWidth="1"/>
    <col min="9986" max="9986" width="77.71094" style="172" customWidth="1"/>
    <col min="9987" max="9995" width="22.28516" style="172" customWidth="1"/>
    <col min="9996" max="9996" width="11.57031" style="172" customWidth="1"/>
    <col min="9997" max="9997" width="14.42578" style="172" customWidth="1"/>
    <col min="9998" max="9998" width="19.14063" style="172" customWidth="1"/>
    <col min="9999" max="9999" width="26.14063" style="172" customWidth="1"/>
    <col min="10000" max="10000" width="13.71094" style="172" customWidth="1"/>
    <col min="10001" max="10001" width="13.28516" style="172" customWidth="1"/>
    <col min="10002" max="10240" width="9" style="172"/>
    <col min="10241" max="10241" width="9.425781" style="172" customWidth="1"/>
    <col min="10242" max="10242" width="77.71094" style="172" customWidth="1"/>
    <col min="10243" max="10251" width="22.28516" style="172" customWidth="1"/>
    <col min="10252" max="10252" width="11.57031" style="172" customWidth="1"/>
    <col min="10253" max="10253" width="14.42578" style="172" customWidth="1"/>
    <col min="10254" max="10254" width="19.14063" style="172" customWidth="1"/>
    <col min="10255" max="10255" width="26.14063" style="172" customWidth="1"/>
    <col min="10256" max="10256" width="13.71094" style="172" customWidth="1"/>
    <col min="10257" max="10257" width="13.28516" style="172" customWidth="1"/>
    <col min="10258" max="10496" width="9" style="172"/>
    <col min="10497" max="10497" width="9.425781" style="172" customWidth="1"/>
    <col min="10498" max="10498" width="77.71094" style="172" customWidth="1"/>
    <col min="10499" max="10507" width="22.28516" style="172" customWidth="1"/>
    <col min="10508" max="10508" width="11.57031" style="172" customWidth="1"/>
    <col min="10509" max="10509" width="14.42578" style="172" customWidth="1"/>
    <col min="10510" max="10510" width="19.14063" style="172" customWidth="1"/>
    <col min="10511" max="10511" width="26.14063" style="172" customWidth="1"/>
    <col min="10512" max="10512" width="13.71094" style="172" customWidth="1"/>
    <col min="10513" max="10513" width="13.28516" style="172" customWidth="1"/>
    <col min="10514" max="10752" width="9" style="172"/>
    <col min="10753" max="10753" width="9.425781" style="172" customWidth="1"/>
    <col min="10754" max="10754" width="77.71094" style="172" customWidth="1"/>
    <col min="10755" max="10763" width="22.28516" style="172" customWidth="1"/>
    <col min="10764" max="10764" width="11.57031" style="172" customWidth="1"/>
    <col min="10765" max="10765" width="14.42578" style="172" customWidth="1"/>
    <col min="10766" max="10766" width="19.14063" style="172" customWidth="1"/>
    <col min="10767" max="10767" width="26.14063" style="172" customWidth="1"/>
    <col min="10768" max="10768" width="13.71094" style="172" customWidth="1"/>
    <col min="10769" max="10769" width="13.28516" style="172" customWidth="1"/>
    <col min="10770" max="11008" width="9" style="172"/>
    <col min="11009" max="11009" width="9.425781" style="172" customWidth="1"/>
    <col min="11010" max="11010" width="77.71094" style="172" customWidth="1"/>
    <col min="11011" max="11019" width="22.28516" style="172" customWidth="1"/>
    <col min="11020" max="11020" width="11.57031" style="172" customWidth="1"/>
    <col min="11021" max="11021" width="14.42578" style="172" customWidth="1"/>
    <col min="11022" max="11022" width="19.14063" style="172" customWidth="1"/>
    <col min="11023" max="11023" width="26.14063" style="172" customWidth="1"/>
    <col min="11024" max="11024" width="13.71094" style="172" customWidth="1"/>
    <col min="11025" max="11025" width="13.28516" style="172" customWidth="1"/>
    <col min="11026" max="11264" width="9" style="172"/>
    <col min="11265" max="11265" width="9.425781" style="172" customWidth="1"/>
    <col min="11266" max="11266" width="77.71094" style="172" customWidth="1"/>
    <col min="11267" max="11275" width="22.28516" style="172" customWidth="1"/>
    <col min="11276" max="11276" width="11.57031" style="172" customWidth="1"/>
    <col min="11277" max="11277" width="14.42578" style="172" customWidth="1"/>
    <col min="11278" max="11278" width="19.14063" style="172" customWidth="1"/>
    <col min="11279" max="11279" width="26.14063" style="172" customWidth="1"/>
    <col min="11280" max="11280" width="13.71094" style="172" customWidth="1"/>
    <col min="11281" max="11281" width="13.28516" style="172" customWidth="1"/>
    <col min="11282" max="11520" width="9" style="172"/>
    <col min="11521" max="11521" width="9.425781" style="172" customWidth="1"/>
    <col min="11522" max="11522" width="77.71094" style="172" customWidth="1"/>
    <col min="11523" max="11531" width="22.28516" style="172" customWidth="1"/>
    <col min="11532" max="11532" width="11.57031" style="172" customWidth="1"/>
    <col min="11533" max="11533" width="14.42578" style="172" customWidth="1"/>
    <col min="11534" max="11534" width="19.14063" style="172" customWidth="1"/>
    <col min="11535" max="11535" width="26.14063" style="172" customWidth="1"/>
    <col min="11536" max="11536" width="13.71094" style="172" customWidth="1"/>
    <col min="11537" max="11537" width="13.28516" style="172" customWidth="1"/>
    <col min="11538" max="11776" width="9" style="172"/>
    <col min="11777" max="11777" width="9.425781" style="172" customWidth="1"/>
    <col min="11778" max="11778" width="77.71094" style="172" customWidth="1"/>
    <col min="11779" max="11787" width="22.28516" style="172" customWidth="1"/>
    <col min="11788" max="11788" width="11.57031" style="172" customWidth="1"/>
    <col min="11789" max="11789" width="14.42578" style="172" customWidth="1"/>
    <col min="11790" max="11790" width="19.14063" style="172" customWidth="1"/>
    <col min="11791" max="11791" width="26.14063" style="172" customWidth="1"/>
    <col min="11792" max="11792" width="13.71094" style="172" customWidth="1"/>
    <col min="11793" max="11793" width="13.28516" style="172" customWidth="1"/>
    <col min="11794" max="12032" width="9" style="172"/>
    <col min="12033" max="12033" width="9.425781" style="172" customWidth="1"/>
    <col min="12034" max="12034" width="77.71094" style="172" customWidth="1"/>
    <col min="12035" max="12043" width="22.28516" style="172" customWidth="1"/>
    <col min="12044" max="12044" width="11.57031" style="172" customWidth="1"/>
    <col min="12045" max="12045" width="14.42578" style="172" customWidth="1"/>
    <col min="12046" max="12046" width="19.14063" style="172" customWidth="1"/>
    <col min="12047" max="12047" width="26.14063" style="172" customWidth="1"/>
    <col min="12048" max="12048" width="13.71094" style="172" customWidth="1"/>
    <col min="12049" max="12049" width="13.28516" style="172" customWidth="1"/>
    <col min="12050" max="12288" width="9" style="172"/>
    <col min="12289" max="12289" width="9.425781" style="172" customWidth="1"/>
    <col min="12290" max="12290" width="77.71094" style="172" customWidth="1"/>
    <col min="12291" max="12299" width="22.28516" style="172" customWidth="1"/>
    <col min="12300" max="12300" width="11.57031" style="172" customWidth="1"/>
    <col min="12301" max="12301" width="14.42578" style="172" customWidth="1"/>
    <col min="12302" max="12302" width="19.14063" style="172" customWidth="1"/>
    <col min="12303" max="12303" width="26.14063" style="172" customWidth="1"/>
    <col min="12304" max="12304" width="13.71094" style="172" customWidth="1"/>
    <col min="12305" max="12305" width="13.28516" style="172" customWidth="1"/>
    <col min="12306" max="12544" width="9" style="172"/>
    <col min="12545" max="12545" width="9.425781" style="172" customWidth="1"/>
    <col min="12546" max="12546" width="77.71094" style="172" customWidth="1"/>
    <col min="12547" max="12555" width="22.28516" style="172" customWidth="1"/>
    <col min="12556" max="12556" width="11.57031" style="172" customWidth="1"/>
    <col min="12557" max="12557" width="14.42578" style="172" customWidth="1"/>
    <col min="12558" max="12558" width="19.14063" style="172" customWidth="1"/>
    <col min="12559" max="12559" width="26.14063" style="172" customWidth="1"/>
    <col min="12560" max="12560" width="13.71094" style="172" customWidth="1"/>
    <col min="12561" max="12561" width="13.28516" style="172" customWidth="1"/>
    <col min="12562" max="12800" width="9" style="172"/>
    <col min="12801" max="12801" width="9.425781" style="172" customWidth="1"/>
    <col min="12802" max="12802" width="77.71094" style="172" customWidth="1"/>
    <col min="12803" max="12811" width="22.28516" style="172" customWidth="1"/>
    <col min="12812" max="12812" width="11.57031" style="172" customWidth="1"/>
    <col min="12813" max="12813" width="14.42578" style="172" customWidth="1"/>
    <col min="12814" max="12814" width="19.14063" style="172" customWidth="1"/>
    <col min="12815" max="12815" width="26.14063" style="172" customWidth="1"/>
    <col min="12816" max="12816" width="13.71094" style="172" customWidth="1"/>
    <col min="12817" max="12817" width="13.28516" style="172" customWidth="1"/>
    <col min="12818" max="13056" width="9" style="172"/>
    <col min="13057" max="13057" width="9.425781" style="172" customWidth="1"/>
    <col min="13058" max="13058" width="77.71094" style="172" customWidth="1"/>
    <col min="13059" max="13067" width="22.28516" style="172" customWidth="1"/>
    <col min="13068" max="13068" width="11.57031" style="172" customWidth="1"/>
    <col min="13069" max="13069" width="14.42578" style="172" customWidth="1"/>
    <col min="13070" max="13070" width="19.14063" style="172" customWidth="1"/>
    <col min="13071" max="13071" width="26.14063" style="172" customWidth="1"/>
    <col min="13072" max="13072" width="13.71094" style="172" customWidth="1"/>
    <col min="13073" max="13073" width="13.28516" style="172" customWidth="1"/>
    <col min="13074" max="13312" width="9" style="172"/>
    <col min="13313" max="13313" width="9.425781" style="172" customWidth="1"/>
    <col min="13314" max="13314" width="77.71094" style="172" customWidth="1"/>
    <col min="13315" max="13323" width="22.28516" style="172" customWidth="1"/>
    <col min="13324" max="13324" width="11.57031" style="172" customWidth="1"/>
    <col min="13325" max="13325" width="14.42578" style="172" customWidth="1"/>
    <col min="13326" max="13326" width="19.14063" style="172" customWidth="1"/>
    <col min="13327" max="13327" width="26.14063" style="172" customWidth="1"/>
    <col min="13328" max="13328" width="13.71094" style="172" customWidth="1"/>
    <col min="13329" max="13329" width="13.28516" style="172" customWidth="1"/>
    <col min="13330" max="13568" width="9" style="172"/>
    <col min="13569" max="13569" width="9.425781" style="172" customWidth="1"/>
    <col min="13570" max="13570" width="77.71094" style="172" customWidth="1"/>
    <col min="13571" max="13579" width="22.28516" style="172" customWidth="1"/>
    <col min="13580" max="13580" width="11.57031" style="172" customWidth="1"/>
    <col min="13581" max="13581" width="14.42578" style="172" customWidth="1"/>
    <col min="13582" max="13582" width="19.14063" style="172" customWidth="1"/>
    <col min="13583" max="13583" width="26.14063" style="172" customWidth="1"/>
    <col min="13584" max="13584" width="13.71094" style="172" customWidth="1"/>
    <col min="13585" max="13585" width="13.28516" style="172" customWidth="1"/>
    <col min="13586" max="13824" width="9" style="172"/>
    <col min="13825" max="13825" width="9.425781" style="172" customWidth="1"/>
    <col min="13826" max="13826" width="77.71094" style="172" customWidth="1"/>
    <col min="13827" max="13835" width="22.28516" style="172" customWidth="1"/>
    <col min="13836" max="13836" width="11.57031" style="172" customWidth="1"/>
    <col min="13837" max="13837" width="14.42578" style="172" customWidth="1"/>
    <col min="13838" max="13838" width="19.14063" style="172" customWidth="1"/>
    <col min="13839" max="13839" width="26.14063" style="172" customWidth="1"/>
    <col min="13840" max="13840" width="13.71094" style="172" customWidth="1"/>
    <col min="13841" max="13841" width="13.28516" style="172" customWidth="1"/>
    <col min="13842" max="14080" width="9" style="172"/>
    <col min="14081" max="14081" width="9.425781" style="172" customWidth="1"/>
    <col min="14082" max="14082" width="77.71094" style="172" customWidth="1"/>
    <col min="14083" max="14091" width="22.28516" style="172" customWidth="1"/>
    <col min="14092" max="14092" width="11.57031" style="172" customWidth="1"/>
    <col min="14093" max="14093" width="14.42578" style="172" customWidth="1"/>
    <col min="14094" max="14094" width="19.14063" style="172" customWidth="1"/>
    <col min="14095" max="14095" width="26.14063" style="172" customWidth="1"/>
    <col min="14096" max="14096" width="13.71094" style="172" customWidth="1"/>
    <col min="14097" max="14097" width="13.28516" style="172" customWidth="1"/>
    <col min="14098" max="14336" width="9" style="172"/>
    <col min="14337" max="14337" width="9.425781" style="172" customWidth="1"/>
    <col min="14338" max="14338" width="77.71094" style="172" customWidth="1"/>
    <col min="14339" max="14347" width="22.28516" style="172" customWidth="1"/>
    <col min="14348" max="14348" width="11.57031" style="172" customWidth="1"/>
    <col min="14349" max="14349" width="14.42578" style="172" customWidth="1"/>
    <col min="14350" max="14350" width="19.14063" style="172" customWidth="1"/>
    <col min="14351" max="14351" width="26.14063" style="172" customWidth="1"/>
    <col min="14352" max="14352" width="13.71094" style="172" customWidth="1"/>
    <col min="14353" max="14353" width="13.28516" style="172" customWidth="1"/>
    <col min="14354" max="14592" width="9" style="172"/>
    <col min="14593" max="14593" width="9.425781" style="172" customWidth="1"/>
    <col min="14594" max="14594" width="77.71094" style="172" customWidth="1"/>
    <col min="14595" max="14603" width="22.28516" style="172" customWidth="1"/>
    <col min="14604" max="14604" width="11.57031" style="172" customWidth="1"/>
    <col min="14605" max="14605" width="14.42578" style="172" customWidth="1"/>
    <col min="14606" max="14606" width="19.14063" style="172" customWidth="1"/>
    <col min="14607" max="14607" width="26.14063" style="172" customWidth="1"/>
    <col min="14608" max="14608" width="13.71094" style="172" customWidth="1"/>
    <col min="14609" max="14609" width="13.28516" style="172" customWidth="1"/>
    <col min="14610" max="14848" width="9" style="172"/>
    <col min="14849" max="14849" width="9.425781" style="172" customWidth="1"/>
    <col min="14850" max="14850" width="77.71094" style="172" customWidth="1"/>
    <col min="14851" max="14859" width="22.28516" style="172" customWidth="1"/>
    <col min="14860" max="14860" width="11.57031" style="172" customWidth="1"/>
    <col min="14861" max="14861" width="14.42578" style="172" customWidth="1"/>
    <col min="14862" max="14862" width="19.14063" style="172" customWidth="1"/>
    <col min="14863" max="14863" width="26.14063" style="172" customWidth="1"/>
    <col min="14864" max="14864" width="13.71094" style="172" customWidth="1"/>
    <col min="14865" max="14865" width="13.28516" style="172" customWidth="1"/>
    <col min="14866" max="15104" width="9" style="172"/>
    <col min="15105" max="15105" width="9.425781" style="172" customWidth="1"/>
    <col min="15106" max="15106" width="77.71094" style="172" customWidth="1"/>
    <col min="15107" max="15115" width="22.28516" style="172" customWidth="1"/>
    <col min="15116" max="15116" width="11.57031" style="172" customWidth="1"/>
    <col min="15117" max="15117" width="14.42578" style="172" customWidth="1"/>
    <col min="15118" max="15118" width="19.14063" style="172" customWidth="1"/>
    <col min="15119" max="15119" width="26.14063" style="172" customWidth="1"/>
    <col min="15120" max="15120" width="13.71094" style="172" customWidth="1"/>
    <col min="15121" max="15121" width="13.28516" style="172" customWidth="1"/>
    <col min="15122" max="15360" width="9" style="172"/>
    <col min="15361" max="15361" width="9.425781" style="172" customWidth="1"/>
    <col min="15362" max="15362" width="77.71094" style="172" customWidth="1"/>
    <col min="15363" max="15371" width="22.28516" style="172" customWidth="1"/>
    <col min="15372" max="15372" width="11.57031" style="172" customWidth="1"/>
    <col min="15373" max="15373" width="14.42578" style="172" customWidth="1"/>
    <col min="15374" max="15374" width="19.14063" style="172" customWidth="1"/>
    <col min="15375" max="15375" width="26.14063" style="172" customWidth="1"/>
    <col min="15376" max="15376" width="13.71094" style="172" customWidth="1"/>
    <col min="15377" max="15377" width="13.28516" style="172" customWidth="1"/>
    <col min="15378" max="15616" width="9" style="172"/>
    <col min="15617" max="15617" width="9.425781" style="172" customWidth="1"/>
    <col min="15618" max="15618" width="77.71094" style="172" customWidth="1"/>
    <col min="15619" max="15627" width="22.28516" style="172" customWidth="1"/>
    <col min="15628" max="15628" width="11.57031" style="172" customWidth="1"/>
    <col min="15629" max="15629" width="14.42578" style="172" customWidth="1"/>
    <col min="15630" max="15630" width="19.14063" style="172" customWidth="1"/>
    <col min="15631" max="15631" width="26.14063" style="172" customWidth="1"/>
    <col min="15632" max="15632" width="13.71094" style="172" customWidth="1"/>
    <col min="15633" max="15633" width="13.28516" style="172" customWidth="1"/>
    <col min="15634" max="15872" width="9" style="172"/>
    <col min="15873" max="15873" width="9.425781" style="172" customWidth="1"/>
    <col min="15874" max="15874" width="77.71094" style="172" customWidth="1"/>
    <col min="15875" max="15883" width="22.28516" style="172" customWidth="1"/>
    <col min="15884" max="15884" width="11.57031" style="172" customWidth="1"/>
    <col min="15885" max="15885" width="14.42578" style="172" customWidth="1"/>
    <col min="15886" max="15886" width="19.14063" style="172" customWidth="1"/>
    <col min="15887" max="15887" width="26.14063" style="172" customWidth="1"/>
    <col min="15888" max="15888" width="13.71094" style="172" customWidth="1"/>
    <col min="15889" max="15889" width="13.28516" style="172" customWidth="1"/>
    <col min="15890" max="16128" width="9" style="172"/>
    <col min="16129" max="16129" width="9.425781" style="172" customWidth="1"/>
    <col min="16130" max="16130" width="77.71094" style="172" customWidth="1"/>
    <col min="16131" max="16139" width="22.28516" style="172" customWidth="1"/>
    <col min="16140" max="16140" width="11.57031" style="172" customWidth="1"/>
    <col min="16141" max="16141" width="14.42578" style="172" customWidth="1"/>
    <col min="16142" max="16142" width="19.14063" style="172" customWidth="1"/>
    <col min="16143" max="16143" width="26.14063" style="172" customWidth="1"/>
    <col min="16144" max="16144" width="13.71094" style="172" customWidth="1"/>
    <col min="16145" max="16145" width="13.28516" style="172" customWidth="1"/>
    <col min="16146" max="16384" width="9" style="172"/>
  </cols>
  <sheetData>
    <row r="1" ht="22.5">
      <c r="A1" s="173" t="s">
        <v>194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75">
      <c r="A2" s="175" t="s">
        <v>195</v>
      </c>
      <c r="B2" s="176" t="s">
        <v>196</v>
      </c>
      <c r="C2" s="177" t="s">
        <v>197</v>
      </c>
      <c r="D2" s="177" t="s">
        <v>198</v>
      </c>
      <c r="E2" s="177" t="s">
        <v>199</v>
      </c>
      <c r="F2" s="177" t="s">
        <v>200</v>
      </c>
      <c r="G2" s="177" t="s">
        <v>201</v>
      </c>
      <c r="H2" s="178" t="s">
        <v>202</v>
      </c>
      <c r="I2" s="178" t="s">
        <v>203</v>
      </c>
      <c r="J2" s="178" t="s">
        <v>204</v>
      </c>
      <c r="K2" s="178" t="s">
        <v>205</v>
      </c>
      <c r="L2" s="179"/>
      <c r="M2" s="179"/>
      <c r="N2" s="179"/>
    </row>
    <row r="3">
      <c r="A3" s="180" t="s">
        <v>70</v>
      </c>
      <c r="B3" s="181" t="s">
        <v>206</v>
      </c>
      <c r="C3" s="182"/>
      <c r="D3" s="182"/>
      <c r="E3" s="182"/>
      <c r="F3" s="182"/>
      <c r="G3" s="182"/>
      <c r="H3" s="182"/>
      <c r="I3" s="182"/>
      <c r="J3" s="182"/>
      <c r="K3" s="183"/>
      <c r="L3" s="179"/>
      <c r="M3" s="179"/>
      <c r="N3" s="179"/>
      <c r="O3" s="179"/>
      <c r="P3" s="179"/>
      <c r="Q3" s="179"/>
    </row>
    <row r="4">
      <c r="A4" s="184"/>
      <c r="B4" s="45" t="s">
        <v>207</v>
      </c>
      <c r="C4" s="46">
        <v>100000</v>
      </c>
      <c r="D4" s="46">
        <v>100000</v>
      </c>
      <c r="E4" s="46"/>
      <c r="F4" s="46">
        <f>D4+E4</f>
        <v>100000</v>
      </c>
      <c r="G4" s="46">
        <v>0</v>
      </c>
      <c r="H4" s="46">
        <v>0</v>
      </c>
      <c r="I4" s="46">
        <v>0</v>
      </c>
      <c r="J4" s="185">
        <v>0</v>
      </c>
      <c r="K4" s="46">
        <v>100000</v>
      </c>
      <c r="L4" s="179">
        <f>F4-H4-I4-J4-K4</f>
        <v>0</v>
      </c>
      <c r="M4" s="179"/>
      <c r="N4" s="179"/>
      <c r="O4" s="179"/>
      <c r="P4" s="179"/>
      <c r="Q4" s="179"/>
    </row>
    <row r="5">
      <c r="A5" s="184"/>
      <c r="B5" s="45" t="s">
        <v>208</v>
      </c>
      <c r="C5" s="46">
        <v>100000</v>
      </c>
      <c r="D5" s="46">
        <v>100000</v>
      </c>
      <c r="E5" s="46"/>
      <c r="F5" s="46">
        <f t="shared" ref="F5:F15" si="0">D5+E5</f>
        <v>100000</v>
      </c>
      <c r="G5" s="46">
        <v>0</v>
      </c>
      <c r="H5" s="46">
        <v>0</v>
      </c>
      <c r="I5" s="46">
        <v>0</v>
      </c>
      <c r="J5" s="185">
        <v>0</v>
      </c>
      <c r="K5" s="46">
        <v>100000</v>
      </c>
      <c r="L5" s="179">
        <f t="shared" ref="L5:L62" si="1">F5-H5-I5-J5-K5</f>
        <v>0</v>
      </c>
      <c r="M5" s="179"/>
      <c r="N5" s="179"/>
      <c r="O5" s="179"/>
      <c r="P5" s="179"/>
      <c r="Q5" s="179"/>
    </row>
    <row r="6">
      <c r="A6" s="184"/>
      <c r="B6" s="45" t="s">
        <v>209</v>
      </c>
      <c r="C6" s="46">
        <v>100000</v>
      </c>
      <c r="D6" s="46">
        <v>100000</v>
      </c>
      <c r="E6" s="46"/>
      <c r="F6" s="46">
        <f t="shared" si="0"/>
        <v>100000</v>
      </c>
      <c r="G6" s="46">
        <v>0</v>
      </c>
      <c r="H6" s="46">
        <v>0</v>
      </c>
      <c r="I6" s="46">
        <v>0</v>
      </c>
      <c r="J6" s="185">
        <v>0</v>
      </c>
      <c r="K6" s="46">
        <v>100000</v>
      </c>
      <c r="L6" s="179">
        <f t="shared" si="1"/>
        <v>0</v>
      </c>
      <c r="M6" s="179"/>
      <c r="N6" s="179"/>
      <c r="O6" s="179"/>
      <c r="P6" s="179"/>
      <c r="Q6" s="179"/>
    </row>
    <row r="7">
      <c r="A7" s="184"/>
      <c r="B7" s="45" t="s">
        <v>210</v>
      </c>
      <c r="C7" s="46">
        <v>6375</v>
      </c>
      <c r="D7" s="46">
        <v>10450</v>
      </c>
      <c r="E7" s="46">
        <v>0</v>
      </c>
      <c r="F7" s="46">
        <f t="shared" si="0"/>
        <v>10450</v>
      </c>
      <c r="G7" s="46">
        <v>8455</v>
      </c>
      <c r="H7" s="46">
        <v>0</v>
      </c>
      <c r="I7" s="46">
        <v>0</v>
      </c>
      <c r="J7" s="185">
        <f>F7-H7-I7</f>
        <v>10450</v>
      </c>
      <c r="K7" s="46">
        <v>0</v>
      </c>
      <c r="L7" s="179">
        <f t="shared" si="1"/>
        <v>0</v>
      </c>
      <c r="M7" s="179"/>
      <c r="N7" s="179"/>
      <c r="O7" s="179"/>
      <c r="P7" s="179"/>
      <c r="Q7" s="179"/>
    </row>
    <row r="8">
      <c r="A8" s="184"/>
      <c r="B8" s="47" t="s">
        <v>211</v>
      </c>
      <c r="C8" s="46"/>
      <c r="D8" s="46">
        <v>1536</v>
      </c>
      <c r="E8" s="46"/>
      <c r="F8" s="46">
        <f t="shared" si="0"/>
        <v>1536</v>
      </c>
      <c r="G8" s="46">
        <v>1536</v>
      </c>
      <c r="H8" s="46">
        <v>0</v>
      </c>
      <c r="I8" s="46">
        <v>0</v>
      </c>
      <c r="J8" s="185">
        <f t="shared" ref="J8:J13" si="2">F8-H8-I8</f>
        <v>1536</v>
      </c>
      <c r="K8" s="46">
        <v>0</v>
      </c>
      <c r="L8" s="179">
        <f t="shared" si="1"/>
        <v>0</v>
      </c>
      <c r="M8" s="179"/>
      <c r="N8" s="179"/>
      <c r="O8" s="179"/>
      <c r="P8" s="179"/>
      <c r="Q8" s="179"/>
    </row>
    <row r="9">
      <c r="A9" s="184"/>
      <c r="B9" s="45" t="s">
        <v>35</v>
      </c>
      <c r="C9" s="46"/>
      <c r="D9" s="46">
        <v>57</v>
      </c>
      <c r="E9" s="46">
        <v>107</v>
      </c>
      <c r="F9" s="46">
        <f t="shared" si="0"/>
        <v>164</v>
      </c>
      <c r="G9" s="46">
        <v>164</v>
      </c>
      <c r="H9" s="46">
        <v>0</v>
      </c>
      <c r="I9" s="46">
        <v>0</v>
      </c>
      <c r="J9" s="185">
        <f t="shared" si="2"/>
        <v>164</v>
      </c>
      <c r="K9" s="46">
        <v>0</v>
      </c>
      <c r="L9" s="179">
        <f t="shared" si="1"/>
        <v>0</v>
      </c>
      <c r="M9" s="179"/>
      <c r="N9" s="179"/>
      <c r="O9" s="179"/>
      <c r="P9" s="179"/>
      <c r="Q9" s="179"/>
    </row>
    <row r="10">
      <c r="A10" s="184"/>
      <c r="B10" s="45" t="s">
        <v>212</v>
      </c>
      <c r="C10" s="46"/>
      <c r="D10" s="46">
        <v>604</v>
      </c>
      <c r="E10" s="46"/>
      <c r="F10" s="46">
        <f t="shared" si="0"/>
        <v>604</v>
      </c>
      <c r="G10" s="46">
        <v>604</v>
      </c>
      <c r="H10" s="46">
        <v>0</v>
      </c>
      <c r="I10" s="46">
        <v>0</v>
      </c>
      <c r="J10" s="185">
        <f t="shared" si="2"/>
        <v>604</v>
      </c>
      <c r="K10" s="46">
        <v>0</v>
      </c>
      <c r="L10" s="179">
        <f t="shared" si="1"/>
        <v>0</v>
      </c>
      <c r="M10" s="179"/>
      <c r="N10" s="179"/>
      <c r="O10" s="179"/>
      <c r="P10" s="179"/>
      <c r="Q10" s="179"/>
    </row>
    <row r="11">
      <c r="A11" s="184"/>
      <c r="B11" s="186" t="s">
        <v>213</v>
      </c>
      <c r="C11" s="46"/>
      <c r="D11" s="46">
        <v>2741</v>
      </c>
      <c r="E11" s="46"/>
      <c r="F11" s="46">
        <f t="shared" si="0"/>
        <v>2741</v>
      </c>
      <c r="G11" s="46">
        <v>2741</v>
      </c>
      <c r="H11" s="46">
        <v>0</v>
      </c>
      <c r="I11" s="46">
        <v>2741</v>
      </c>
      <c r="J11" s="185">
        <f t="shared" si="2"/>
        <v>0</v>
      </c>
      <c r="K11" s="46">
        <v>0</v>
      </c>
      <c r="L11" s="179">
        <f t="shared" si="1"/>
        <v>0</v>
      </c>
      <c r="M11" s="179"/>
      <c r="N11" s="179"/>
      <c r="O11" s="179"/>
      <c r="P11" s="179"/>
      <c r="Q11" s="179"/>
    </row>
    <row r="12">
      <c r="A12" s="184"/>
      <c r="B12" s="186" t="s">
        <v>214</v>
      </c>
      <c r="C12" s="46"/>
      <c r="D12" s="46">
        <v>517</v>
      </c>
      <c r="E12" s="46"/>
      <c r="F12" s="46">
        <f t="shared" si="0"/>
        <v>517</v>
      </c>
      <c r="G12" s="46">
        <v>517</v>
      </c>
      <c r="H12" s="46">
        <v>0</v>
      </c>
      <c r="I12" s="185">
        <v>517</v>
      </c>
      <c r="J12" s="185">
        <f t="shared" si="2"/>
        <v>0</v>
      </c>
      <c r="K12" s="185">
        <v>0</v>
      </c>
      <c r="L12" s="179">
        <f t="shared" si="1"/>
        <v>0</v>
      </c>
      <c r="M12" s="179"/>
      <c r="N12" s="179"/>
      <c r="O12" s="179"/>
      <c r="P12" s="179"/>
      <c r="Q12" s="179"/>
    </row>
    <row r="13">
      <c r="A13" s="184"/>
      <c r="B13" s="48" t="s">
        <v>215</v>
      </c>
      <c r="C13" s="46"/>
      <c r="D13" s="46">
        <v>393</v>
      </c>
      <c r="E13" s="46"/>
      <c r="F13" s="46">
        <f t="shared" si="0"/>
        <v>393</v>
      </c>
      <c r="G13" s="46">
        <v>393</v>
      </c>
      <c r="H13" s="46">
        <v>0</v>
      </c>
      <c r="I13" s="185">
        <v>393</v>
      </c>
      <c r="J13" s="185">
        <f t="shared" si="2"/>
        <v>0</v>
      </c>
      <c r="K13" s="185">
        <v>0</v>
      </c>
      <c r="L13" s="179">
        <f t="shared" si="1"/>
        <v>0</v>
      </c>
      <c r="M13" s="179"/>
      <c r="N13" s="179"/>
      <c r="O13" s="179"/>
      <c r="P13" s="179"/>
      <c r="Q13" s="179"/>
    </row>
    <row r="14">
      <c r="A14" s="184"/>
      <c r="B14" s="48" t="s">
        <v>216</v>
      </c>
      <c r="C14" s="46"/>
      <c r="D14" s="46">
        <v>337</v>
      </c>
      <c r="E14" s="46">
        <v>0</v>
      </c>
      <c r="F14" s="46">
        <v>337</v>
      </c>
      <c r="G14" s="46">
        <v>337</v>
      </c>
      <c r="H14" s="46"/>
      <c r="I14" s="185"/>
      <c r="J14" s="185">
        <v>337</v>
      </c>
      <c r="K14" s="185"/>
      <c r="L14" s="179">
        <f t="shared" si="1"/>
        <v>0</v>
      </c>
      <c r="M14" s="179"/>
      <c r="N14" s="179"/>
      <c r="O14" s="179"/>
      <c r="P14" s="179"/>
      <c r="Q14" s="179"/>
    </row>
    <row r="15">
      <c r="A15" s="184"/>
      <c r="B15" s="48" t="s">
        <v>217</v>
      </c>
      <c r="C15" s="46"/>
      <c r="D15" s="46">
        <v>1969</v>
      </c>
      <c r="E15" s="46"/>
      <c r="F15" s="46">
        <f t="shared" si="0"/>
        <v>1969</v>
      </c>
      <c r="G15" s="46">
        <v>1969</v>
      </c>
      <c r="H15" s="46">
        <v>0</v>
      </c>
      <c r="I15" s="185"/>
      <c r="J15" s="185">
        <v>1969</v>
      </c>
      <c r="K15" s="185"/>
      <c r="L15" s="179">
        <f t="shared" si="1"/>
        <v>0</v>
      </c>
      <c r="M15" s="179"/>
      <c r="N15" s="179"/>
      <c r="O15" s="179"/>
      <c r="P15" s="179"/>
      <c r="Q15" s="179"/>
    </row>
    <row r="16">
      <c r="A16" s="184"/>
      <c r="B16" s="48" t="s">
        <v>36</v>
      </c>
      <c r="C16" s="46"/>
      <c r="D16" s="46"/>
      <c r="E16" s="46">
        <v>126</v>
      </c>
      <c r="F16" s="46">
        <v>126</v>
      </c>
      <c r="G16" s="46">
        <v>126</v>
      </c>
      <c r="H16" s="46"/>
      <c r="I16" s="185"/>
      <c r="J16" s="185">
        <v>126</v>
      </c>
      <c r="K16" s="185"/>
      <c r="L16" s="179"/>
      <c r="M16" s="179"/>
      <c r="N16" s="179"/>
      <c r="O16" s="179"/>
      <c r="P16" s="179"/>
      <c r="Q16" s="179"/>
    </row>
    <row r="17">
      <c r="A17" s="184"/>
      <c r="B17" s="48" t="s">
        <v>37</v>
      </c>
      <c r="C17" s="46"/>
      <c r="D17" s="46"/>
      <c r="E17" s="46">
        <v>133</v>
      </c>
      <c r="F17" s="46">
        <v>133</v>
      </c>
      <c r="G17" s="46">
        <v>133</v>
      </c>
      <c r="H17" s="46"/>
      <c r="I17" s="185"/>
      <c r="J17" s="185">
        <v>133</v>
      </c>
      <c r="K17" s="185"/>
      <c r="L17" s="179"/>
      <c r="M17" s="179"/>
      <c r="N17" s="179"/>
      <c r="O17" s="179"/>
      <c r="P17" s="179"/>
      <c r="Q17" s="179"/>
    </row>
    <row r="18">
      <c r="A18" s="184"/>
      <c r="B18" s="48"/>
      <c r="C18" s="46"/>
      <c r="D18" s="46"/>
      <c r="E18" s="46"/>
      <c r="F18" s="46"/>
      <c r="G18" s="46"/>
      <c r="H18" s="46"/>
      <c r="I18" s="185"/>
      <c r="J18" s="185"/>
      <c r="K18" s="185"/>
      <c r="L18" s="179"/>
      <c r="M18" s="179"/>
      <c r="N18" s="179"/>
      <c r="O18" s="179"/>
      <c r="P18" s="179"/>
      <c r="Q18" s="179"/>
    </row>
    <row r="19">
      <c r="A19" s="180"/>
      <c r="B19" s="187" t="s">
        <v>218</v>
      </c>
      <c r="C19" s="188">
        <f>SUM(C3:C18)</f>
        <v>306375</v>
      </c>
      <c r="D19" s="188">
        <f t="shared" ref="D19:K19" si="3">SUM(D3:D18)</f>
        <v>318604</v>
      </c>
      <c r="E19" s="188">
        <f t="shared" si="3"/>
        <v>366</v>
      </c>
      <c r="F19" s="188">
        <f t="shared" si="3"/>
        <v>318970</v>
      </c>
      <c r="G19" s="188">
        <f t="shared" si="3"/>
        <v>16975</v>
      </c>
      <c r="H19" s="188">
        <f t="shared" si="3"/>
        <v>0</v>
      </c>
      <c r="I19" s="188">
        <f t="shared" si="3"/>
        <v>3651</v>
      </c>
      <c r="J19" s="188">
        <f t="shared" si="3"/>
        <v>15319</v>
      </c>
      <c r="K19" s="188">
        <f t="shared" si="3"/>
        <v>300000</v>
      </c>
      <c r="L19" s="179">
        <f t="shared" si="1"/>
        <v>0</v>
      </c>
      <c r="M19" s="179"/>
      <c r="N19" s="179"/>
      <c r="O19" s="179"/>
      <c r="P19" s="179"/>
      <c r="Q19" s="179"/>
    </row>
    <row r="20">
      <c r="A20" s="180"/>
      <c r="B20" s="189"/>
      <c r="C20" s="190"/>
      <c r="D20" s="190"/>
      <c r="E20" s="190"/>
      <c r="F20" s="190"/>
      <c r="G20" s="190"/>
      <c r="H20" s="190"/>
      <c r="I20" s="190"/>
      <c r="J20" s="190"/>
      <c r="K20" s="191"/>
      <c r="L20" s="179">
        <f t="shared" si="1"/>
        <v>0</v>
      </c>
      <c r="M20" s="179"/>
      <c r="N20" s="179"/>
      <c r="O20" s="179"/>
      <c r="P20" s="179"/>
      <c r="Q20" s="179"/>
    </row>
    <row r="21">
      <c r="A21" s="192" t="s">
        <v>219</v>
      </c>
      <c r="B21" s="193" t="s">
        <v>220</v>
      </c>
      <c r="C21" s="194"/>
      <c r="D21" s="194"/>
      <c r="E21" s="194"/>
      <c r="F21" s="194"/>
      <c r="G21" s="194"/>
      <c r="H21" s="194"/>
      <c r="I21" s="194"/>
      <c r="J21" s="194"/>
      <c r="K21" s="195"/>
      <c r="L21" s="179">
        <f t="shared" si="1"/>
        <v>0</v>
      </c>
      <c r="M21" s="179"/>
      <c r="N21" s="179"/>
      <c r="O21" s="179"/>
      <c r="P21" s="179"/>
      <c r="Q21" s="179"/>
    </row>
    <row r="22">
      <c r="A22" s="184"/>
      <c r="B22" s="45" t="s">
        <v>221</v>
      </c>
      <c r="C22" s="196">
        <v>8319</v>
      </c>
      <c r="D22" s="196">
        <v>8319</v>
      </c>
      <c r="E22" s="46"/>
      <c r="F22" s="46">
        <f t="shared" ref="F22:F54" si="4">D22+E22</f>
        <v>8319</v>
      </c>
      <c r="G22" s="46">
        <v>3810</v>
      </c>
      <c r="H22" s="196">
        <v>0</v>
      </c>
      <c r="I22" s="185">
        <v>8319</v>
      </c>
      <c r="J22" s="185">
        <f t="shared" ref="J22:J28" si="5">C22-H22-I22</f>
        <v>0</v>
      </c>
      <c r="K22" s="46">
        <v>0</v>
      </c>
      <c r="L22" s="179">
        <f t="shared" si="1"/>
        <v>0</v>
      </c>
      <c r="M22" s="179"/>
      <c r="N22" s="179"/>
      <c r="O22" s="179"/>
      <c r="P22" s="179"/>
      <c r="Q22" s="179"/>
    </row>
    <row r="23">
      <c r="A23" s="197"/>
      <c r="B23" s="45" t="s">
        <v>222</v>
      </c>
      <c r="C23" s="196">
        <v>2000</v>
      </c>
      <c r="D23" s="196">
        <v>2000</v>
      </c>
      <c r="E23" s="46"/>
      <c r="F23" s="46">
        <f t="shared" si="4"/>
        <v>2000</v>
      </c>
      <c r="G23" s="46">
        <v>0</v>
      </c>
      <c r="H23" s="46">
        <v>0</v>
      </c>
      <c r="I23" s="198">
        <v>0</v>
      </c>
      <c r="J23" s="185">
        <f t="shared" si="5"/>
        <v>2000</v>
      </c>
      <c r="K23" s="46">
        <v>0</v>
      </c>
      <c r="L23" s="179">
        <f t="shared" si="1"/>
        <v>0</v>
      </c>
      <c r="M23" s="179"/>
      <c r="N23" s="179"/>
      <c r="O23" s="179"/>
      <c r="P23" s="179"/>
      <c r="Q23" s="179"/>
    </row>
    <row r="24" s="4" customFormat="1">
      <c r="A24" s="192"/>
      <c r="B24" s="45" t="s">
        <v>223</v>
      </c>
      <c r="C24" s="196">
        <v>15192</v>
      </c>
      <c r="D24" s="196">
        <v>15192</v>
      </c>
      <c r="E24" s="46"/>
      <c r="F24" s="46">
        <f t="shared" si="4"/>
        <v>15192</v>
      </c>
      <c r="G24" s="46">
        <v>8862</v>
      </c>
      <c r="H24" s="46">
        <v>0</v>
      </c>
      <c r="I24" s="196">
        <v>0</v>
      </c>
      <c r="J24" s="185">
        <f t="shared" si="5"/>
        <v>15192</v>
      </c>
      <c r="K24" s="46">
        <v>0</v>
      </c>
      <c r="L24" s="179">
        <f t="shared" si="1"/>
        <v>0</v>
      </c>
      <c r="M24" s="179"/>
      <c r="N24" s="179"/>
      <c r="O24" s="179"/>
      <c r="P24" s="179"/>
      <c r="Q24" s="179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172"/>
      <c r="IV24" s="172"/>
    </row>
    <row r="25" s="4" customFormat="1">
      <c r="A25" s="199"/>
      <c r="B25" s="200" t="s">
        <v>224</v>
      </c>
      <c r="C25" s="201">
        <v>1972</v>
      </c>
      <c r="D25" s="201">
        <v>1972</v>
      </c>
      <c r="E25" s="202"/>
      <c r="F25" s="46">
        <f t="shared" si="4"/>
        <v>1972</v>
      </c>
      <c r="G25" s="46">
        <v>777</v>
      </c>
      <c r="H25" s="202">
        <v>0</v>
      </c>
      <c r="I25" s="201">
        <v>1972</v>
      </c>
      <c r="J25" s="203">
        <f t="shared" si="5"/>
        <v>0</v>
      </c>
      <c r="K25" s="202">
        <v>0</v>
      </c>
      <c r="L25" s="179">
        <f t="shared" si="1"/>
        <v>0</v>
      </c>
      <c r="M25" s="179"/>
      <c r="N25" s="179"/>
      <c r="O25" s="179"/>
      <c r="P25" s="204"/>
      <c r="Q25" s="204"/>
    </row>
    <row r="26" s="4" customFormat="1">
      <c r="A26" s="199"/>
      <c r="B26" s="200" t="s">
        <v>225</v>
      </c>
      <c r="C26" s="201">
        <v>250000</v>
      </c>
      <c r="D26" s="201">
        <v>250000</v>
      </c>
      <c r="E26" s="202"/>
      <c r="F26" s="46">
        <f t="shared" si="4"/>
        <v>250000</v>
      </c>
      <c r="G26" s="46">
        <v>7007</v>
      </c>
      <c r="H26" s="201">
        <v>250000</v>
      </c>
      <c r="I26" s="201">
        <v>0</v>
      </c>
      <c r="J26" s="203">
        <f t="shared" si="5"/>
        <v>0</v>
      </c>
      <c r="K26" s="203">
        <v>0</v>
      </c>
      <c r="L26" s="179">
        <f t="shared" si="1"/>
        <v>0</v>
      </c>
      <c r="M26" s="179"/>
      <c r="N26" s="179"/>
      <c r="O26" s="179"/>
      <c r="P26" s="204"/>
      <c r="Q26" s="204"/>
    </row>
    <row r="27" s="4" customFormat="1">
      <c r="A27" s="199"/>
      <c r="B27" s="200" t="s">
        <v>226</v>
      </c>
      <c r="C27" s="202">
        <v>51295</v>
      </c>
      <c r="D27" s="202">
        <v>51295</v>
      </c>
      <c r="E27" s="202"/>
      <c r="F27" s="46">
        <f t="shared" si="4"/>
        <v>51295</v>
      </c>
      <c r="G27" s="46">
        <v>3064</v>
      </c>
      <c r="H27" s="202">
        <v>0</v>
      </c>
      <c r="I27" s="203">
        <v>51295</v>
      </c>
      <c r="J27" s="203">
        <f t="shared" si="5"/>
        <v>0</v>
      </c>
      <c r="K27" s="203">
        <v>0</v>
      </c>
      <c r="L27" s="179">
        <f t="shared" si="1"/>
        <v>0</v>
      </c>
      <c r="M27" s="179"/>
      <c r="N27" s="179"/>
      <c r="O27" s="179"/>
      <c r="P27" s="204"/>
      <c r="Q27" s="204"/>
    </row>
    <row r="28">
      <c r="A28" s="199"/>
      <c r="B28" s="200" t="s">
        <v>227</v>
      </c>
      <c r="C28" s="202">
        <v>152425</v>
      </c>
      <c r="D28" s="202">
        <v>152425</v>
      </c>
      <c r="E28" s="202"/>
      <c r="F28" s="46">
        <f t="shared" si="4"/>
        <v>152425</v>
      </c>
      <c r="G28" s="46">
        <v>5868</v>
      </c>
      <c r="H28" s="202">
        <v>0</v>
      </c>
      <c r="I28" s="203">
        <v>152425</v>
      </c>
      <c r="J28" s="203">
        <f t="shared" si="5"/>
        <v>0</v>
      </c>
      <c r="K28" s="202">
        <v>0</v>
      </c>
      <c r="L28" s="179">
        <f t="shared" si="1"/>
        <v>0</v>
      </c>
      <c r="M28" s="179"/>
      <c r="N28" s="179"/>
      <c r="O28" s="179"/>
      <c r="P28" s="204"/>
      <c r="Q28" s="20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>
      <c r="A29" s="192"/>
      <c r="B29" s="45" t="s">
        <v>23</v>
      </c>
      <c r="C29" s="46">
        <v>10000</v>
      </c>
      <c r="D29" s="46">
        <v>10000</v>
      </c>
      <c r="E29" s="46">
        <v>5875</v>
      </c>
      <c r="F29" s="46">
        <f t="shared" si="4"/>
        <v>15875</v>
      </c>
      <c r="G29" s="46">
        <v>12700</v>
      </c>
      <c r="H29" s="46">
        <v>0</v>
      </c>
      <c r="I29" s="203">
        <v>10000</v>
      </c>
      <c r="J29" s="185">
        <v>5875</v>
      </c>
      <c r="K29" s="46">
        <v>0</v>
      </c>
      <c r="L29" s="179">
        <f t="shared" si="1"/>
        <v>0</v>
      </c>
      <c r="M29" s="179"/>
      <c r="N29" s="179"/>
      <c r="O29" s="179"/>
      <c r="P29" s="179"/>
      <c r="Q29" s="179"/>
    </row>
    <row r="30">
      <c r="A30" s="192"/>
      <c r="B30" s="48" t="s">
        <v>228</v>
      </c>
      <c r="C30" s="46">
        <v>4510</v>
      </c>
      <c r="D30" s="46">
        <v>4664</v>
      </c>
      <c r="E30" s="46">
        <v>0</v>
      </c>
      <c r="F30" s="46">
        <f t="shared" si="4"/>
        <v>4664</v>
      </c>
      <c r="G30" s="46">
        <v>332</v>
      </c>
      <c r="H30" s="46">
        <v>0</v>
      </c>
      <c r="I30" s="46">
        <v>0</v>
      </c>
      <c r="J30" s="185">
        <v>4664</v>
      </c>
      <c r="K30" s="46">
        <v>0</v>
      </c>
      <c r="L30" s="179">
        <f t="shared" si="1"/>
        <v>0</v>
      </c>
      <c r="M30" s="179"/>
      <c r="N30" s="179"/>
      <c r="O30" s="179"/>
      <c r="P30" s="179"/>
      <c r="Q30" s="179"/>
    </row>
    <row r="31">
      <c r="A31" s="192"/>
      <c r="B31" s="47" t="s">
        <v>24</v>
      </c>
      <c r="C31" s="46"/>
      <c r="D31" s="46">
        <v>182</v>
      </c>
      <c r="E31" s="46">
        <v>199</v>
      </c>
      <c r="F31" s="46">
        <f t="shared" si="4"/>
        <v>381</v>
      </c>
      <c r="G31" s="46">
        <v>381</v>
      </c>
      <c r="H31" s="46">
        <v>0</v>
      </c>
      <c r="I31" s="46">
        <v>0</v>
      </c>
      <c r="J31" s="185">
        <v>381</v>
      </c>
      <c r="K31" s="46">
        <v>0</v>
      </c>
      <c r="L31" s="179">
        <f t="shared" si="1"/>
        <v>0</v>
      </c>
      <c r="M31" s="179"/>
      <c r="N31" s="179"/>
      <c r="O31" s="179"/>
      <c r="P31" s="179"/>
      <c r="Q31" s="179"/>
    </row>
    <row r="32">
      <c r="A32" s="192"/>
      <c r="B32" s="48" t="s">
        <v>25</v>
      </c>
      <c r="C32" s="46"/>
      <c r="D32" s="46">
        <v>168</v>
      </c>
      <c r="E32" s="46">
        <v>30</v>
      </c>
      <c r="F32" s="46">
        <f t="shared" si="4"/>
        <v>198</v>
      </c>
      <c r="G32" s="46">
        <v>198</v>
      </c>
      <c r="H32" s="46">
        <v>0</v>
      </c>
      <c r="I32" s="46">
        <v>0</v>
      </c>
      <c r="J32" s="185">
        <v>198</v>
      </c>
      <c r="K32" s="185">
        <v>0</v>
      </c>
      <c r="L32" s="179">
        <f t="shared" si="1"/>
        <v>0</v>
      </c>
      <c r="M32" s="179"/>
      <c r="N32" s="179"/>
      <c r="O32" s="179"/>
      <c r="P32" s="179"/>
      <c r="Q32" s="179"/>
    </row>
    <row r="33">
      <c r="A33" s="192"/>
      <c r="B33" s="48" t="s">
        <v>229</v>
      </c>
      <c r="C33" s="46"/>
      <c r="D33" s="46">
        <v>70</v>
      </c>
      <c r="E33" s="46"/>
      <c r="F33" s="46">
        <f t="shared" si="4"/>
        <v>70</v>
      </c>
      <c r="G33" s="46">
        <v>70</v>
      </c>
      <c r="H33" s="46">
        <v>0</v>
      </c>
      <c r="I33" s="46">
        <v>0</v>
      </c>
      <c r="J33" s="185">
        <f t="shared" ref="J33:J42" si="6">C33+D33-H33-I33</f>
        <v>70</v>
      </c>
      <c r="K33" s="185">
        <v>0</v>
      </c>
      <c r="L33" s="179">
        <f t="shared" si="1"/>
        <v>0</v>
      </c>
      <c r="M33" s="179"/>
      <c r="N33" s="179"/>
      <c r="O33" s="179"/>
      <c r="P33" s="179"/>
      <c r="Q33" s="179"/>
    </row>
    <row r="34">
      <c r="A34" s="192"/>
      <c r="B34" s="48" t="s">
        <v>26</v>
      </c>
      <c r="C34" s="46"/>
      <c r="D34" s="46"/>
      <c r="E34" s="46">
        <v>797</v>
      </c>
      <c r="F34" s="46">
        <v>797</v>
      </c>
      <c r="G34" s="46">
        <v>797</v>
      </c>
      <c r="H34" s="46"/>
      <c r="I34" s="46"/>
      <c r="J34" s="185">
        <v>797</v>
      </c>
      <c r="K34" s="185"/>
      <c r="L34" s="179">
        <f t="shared" si="1"/>
        <v>0</v>
      </c>
      <c r="M34" s="179"/>
      <c r="N34" s="179"/>
      <c r="O34" s="179"/>
      <c r="P34" s="179"/>
      <c r="Q34" s="179"/>
    </row>
    <row r="35">
      <c r="A35" s="192"/>
      <c r="B35" s="47" t="s">
        <v>230</v>
      </c>
      <c r="C35" s="46"/>
      <c r="D35" s="46">
        <v>495</v>
      </c>
      <c r="E35" s="46"/>
      <c r="F35" s="46">
        <f t="shared" si="4"/>
        <v>495</v>
      </c>
      <c r="G35" s="46">
        <v>495</v>
      </c>
      <c r="H35" s="46">
        <v>0</v>
      </c>
      <c r="I35" s="46">
        <v>0</v>
      </c>
      <c r="J35" s="185">
        <f t="shared" si="6"/>
        <v>495</v>
      </c>
      <c r="K35" s="46">
        <v>0</v>
      </c>
      <c r="L35" s="179">
        <f t="shared" si="1"/>
        <v>0</v>
      </c>
      <c r="M35" s="179"/>
      <c r="N35" s="179"/>
      <c r="O35" s="179"/>
      <c r="P35" s="179"/>
      <c r="Q35" s="179"/>
    </row>
    <row r="36">
      <c r="A36" s="192"/>
      <c r="B36" s="48" t="s">
        <v>231</v>
      </c>
      <c r="C36" s="46"/>
      <c r="D36" s="46">
        <v>511</v>
      </c>
      <c r="E36" s="46"/>
      <c r="F36" s="46">
        <f t="shared" si="4"/>
        <v>511</v>
      </c>
      <c r="G36" s="46">
        <v>511</v>
      </c>
      <c r="H36" s="46">
        <v>0</v>
      </c>
      <c r="I36" s="46">
        <v>0</v>
      </c>
      <c r="J36" s="185">
        <f t="shared" si="6"/>
        <v>511</v>
      </c>
      <c r="K36" s="46">
        <v>0</v>
      </c>
      <c r="L36" s="179">
        <f t="shared" si="1"/>
        <v>0</v>
      </c>
      <c r="M36" s="179"/>
      <c r="N36" s="179"/>
      <c r="O36" s="179"/>
      <c r="P36" s="179"/>
      <c r="Q36" s="179"/>
    </row>
    <row r="37">
      <c r="A37" s="192"/>
      <c r="B37" s="45" t="s">
        <v>232</v>
      </c>
      <c r="C37" s="46"/>
      <c r="D37" s="46">
        <v>1617</v>
      </c>
      <c r="E37" s="46"/>
      <c r="F37" s="46">
        <f t="shared" si="4"/>
        <v>1617</v>
      </c>
      <c r="G37" s="46">
        <v>1617</v>
      </c>
      <c r="H37" s="46">
        <v>0</v>
      </c>
      <c r="I37" s="46">
        <v>0</v>
      </c>
      <c r="J37" s="185">
        <f t="shared" si="6"/>
        <v>1617</v>
      </c>
      <c r="K37" s="46">
        <v>0</v>
      </c>
      <c r="L37" s="179">
        <f t="shared" si="1"/>
        <v>0</v>
      </c>
      <c r="M37" s="179"/>
      <c r="N37" s="179"/>
      <c r="O37" s="179"/>
      <c r="P37" s="179"/>
      <c r="Q37" s="179"/>
    </row>
    <row r="38">
      <c r="A38" s="192"/>
      <c r="B38" s="45" t="s">
        <v>27</v>
      </c>
      <c r="C38" s="46"/>
      <c r="D38" s="46">
        <v>847</v>
      </c>
      <c r="E38" s="46">
        <v>195</v>
      </c>
      <c r="F38" s="46">
        <f t="shared" si="4"/>
        <v>1042</v>
      </c>
      <c r="G38" s="46">
        <v>1042</v>
      </c>
      <c r="H38" s="46">
        <v>0</v>
      </c>
      <c r="I38" s="46">
        <v>0</v>
      </c>
      <c r="J38" s="185">
        <v>1042</v>
      </c>
      <c r="K38" s="46">
        <v>0</v>
      </c>
      <c r="L38" s="179">
        <f t="shared" si="1"/>
        <v>0</v>
      </c>
      <c r="M38" s="179"/>
      <c r="N38" s="179"/>
      <c r="O38" s="179"/>
      <c r="P38" s="179"/>
      <c r="Q38" s="179"/>
    </row>
    <row r="39">
      <c r="A39" s="192"/>
      <c r="B39" s="45" t="s">
        <v>28</v>
      </c>
      <c r="C39" s="46"/>
      <c r="D39" s="46">
        <v>623</v>
      </c>
      <c r="E39" s="46">
        <v>54</v>
      </c>
      <c r="F39" s="46">
        <f t="shared" si="4"/>
        <v>677</v>
      </c>
      <c r="G39" s="46">
        <v>677</v>
      </c>
      <c r="H39" s="46">
        <v>0</v>
      </c>
      <c r="I39" s="46">
        <v>0</v>
      </c>
      <c r="J39" s="185">
        <v>677</v>
      </c>
      <c r="K39" s="185">
        <v>0</v>
      </c>
      <c r="L39" s="179">
        <f t="shared" si="1"/>
        <v>0</v>
      </c>
      <c r="M39" s="179"/>
      <c r="N39" s="179"/>
      <c r="O39" s="179"/>
      <c r="P39" s="179"/>
      <c r="Q39" s="179"/>
    </row>
    <row r="40">
      <c r="A40" s="192"/>
      <c r="B40" s="45" t="s">
        <v>29</v>
      </c>
      <c r="C40" s="46"/>
      <c r="D40" s="46">
        <v>212</v>
      </c>
      <c r="E40" s="46">
        <v>45</v>
      </c>
      <c r="F40" s="46">
        <f t="shared" si="4"/>
        <v>257</v>
      </c>
      <c r="G40" s="46">
        <v>257</v>
      </c>
      <c r="H40" s="46">
        <v>0</v>
      </c>
      <c r="I40" s="46">
        <v>0</v>
      </c>
      <c r="J40" s="185">
        <v>257</v>
      </c>
      <c r="K40" s="185">
        <v>0</v>
      </c>
      <c r="L40" s="179">
        <f t="shared" si="1"/>
        <v>0</v>
      </c>
      <c r="M40" s="179"/>
      <c r="N40" s="179"/>
      <c r="O40" s="179"/>
      <c r="P40" s="179"/>
      <c r="Q40" s="179"/>
    </row>
    <row r="41">
      <c r="A41" s="192"/>
      <c r="B41" s="45" t="s">
        <v>30</v>
      </c>
      <c r="C41" s="46"/>
      <c r="D41" s="46">
        <v>170</v>
      </c>
      <c r="E41" s="46">
        <v>88</v>
      </c>
      <c r="F41" s="46">
        <f t="shared" si="4"/>
        <v>258</v>
      </c>
      <c r="G41" s="46">
        <v>258</v>
      </c>
      <c r="H41" s="46">
        <v>0</v>
      </c>
      <c r="I41" s="46">
        <v>0</v>
      </c>
      <c r="J41" s="185">
        <v>258</v>
      </c>
      <c r="K41" s="185">
        <v>0</v>
      </c>
      <c r="L41" s="179">
        <f t="shared" si="1"/>
        <v>0</v>
      </c>
      <c r="M41" s="179"/>
      <c r="N41" s="179"/>
      <c r="O41" s="179"/>
      <c r="P41" s="179"/>
      <c r="Q41" s="179"/>
    </row>
    <row r="42">
      <c r="A42" s="192"/>
      <c r="B42" s="48" t="s">
        <v>233</v>
      </c>
      <c r="C42" s="46"/>
      <c r="D42" s="46">
        <v>21</v>
      </c>
      <c r="E42" s="46"/>
      <c r="F42" s="46">
        <f t="shared" si="4"/>
        <v>21</v>
      </c>
      <c r="G42" s="46">
        <v>21</v>
      </c>
      <c r="H42" s="46">
        <v>0</v>
      </c>
      <c r="I42" s="46">
        <v>0</v>
      </c>
      <c r="J42" s="185">
        <f t="shared" si="6"/>
        <v>21</v>
      </c>
      <c r="K42" s="185">
        <v>0</v>
      </c>
      <c r="L42" s="179">
        <f t="shared" si="1"/>
        <v>0</v>
      </c>
      <c r="M42" s="179"/>
      <c r="N42" s="179"/>
      <c r="O42" s="179"/>
      <c r="P42" s="179"/>
      <c r="Q42" s="179"/>
    </row>
    <row r="43">
      <c r="A43" s="192"/>
      <c r="B43" s="48" t="s">
        <v>234</v>
      </c>
      <c r="C43" s="46"/>
      <c r="D43" s="46">
        <v>469</v>
      </c>
      <c r="E43" s="46"/>
      <c r="F43" s="46">
        <f t="shared" si="4"/>
        <v>469</v>
      </c>
      <c r="G43" s="46">
        <v>469</v>
      </c>
      <c r="H43" s="46"/>
      <c r="I43" s="46"/>
      <c r="J43" s="185">
        <v>469</v>
      </c>
      <c r="K43" s="185"/>
      <c r="L43" s="179">
        <f t="shared" si="1"/>
        <v>0</v>
      </c>
      <c r="M43" s="179"/>
      <c r="N43" s="179"/>
      <c r="O43" s="179"/>
      <c r="P43" s="179"/>
      <c r="Q43" s="179"/>
    </row>
    <row r="44">
      <c r="A44" s="192"/>
      <c r="B44" s="48" t="s">
        <v>235</v>
      </c>
      <c r="C44" s="46"/>
      <c r="D44" s="46">
        <v>47461</v>
      </c>
      <c r="E44" s="46"/>
      <c r="F44" s="46">
        <f t="shared" si="4"/>
        <v>47461</v>
      </c>
      <c r="G44" s="46">
        <v>0</v>
      </c>
      <c r="H44" s="46"/>
      <c r="I44" s="46"/>
      <c r="J44" s="185">
        <v>47461</v>
      </c>
      <c r="K44" s="185"/>
      <c r="L44" s="179">
        <f t="shared" si="1"/>
        <v>0</v>
      </c>
      <c r="M44" s="179"/>
      <c r="N44" s="179"/>
      <c r="O44" s="179"/>
      <c r="P44" s="179"/>
      <c r="Q44" s="179"/>
    </row>
    <row r="45">
      <c r="A45" s="192"/>
      <c r="B45" s="48" t="s">
        <v>236</v>
      </c>
      <c r="C45" s="46"/>
      <c r="D45" s="46">
        <v>635</v>
      </c>
      <c r="E45" s="46"/>
      <c r="F45" s="46">
        <f t="shared" si="4"/>
        <v>635</v>
      </c>
      <c r="G45" s="46">
        <v>635</v>
      </c>
      <c r="H45" s="46"/>
      <c r="I45" s="46"/>
      <c r="J45" s="185">
        <v>635</v>
      </c>
      <c r="K45" s="185"/>
      <c r="L45" s="179">
        <f t="shared" si="1"/>
        <v>0</v>
      </c>
      <c r="M45" s="179"/>
      <c r="N45" s="179"/>
      <c r="O45" s="179"/>
      <c r="P45" s="179"/>
      <c r="Q45" s="179"/>
    </row>
    <row r="46">
      <c r="A46" s="192"/>
      <c r="B46" s="48" t="s">
        <v>31</v>
      </c>
      <c r="C46" s="46"/>
      <c r="D46" s="46">
        <v>215</v>
      </c>
      <c r="E46" s="46">
        <v>577</v>
      </c>
      <c r="F46" s="46">
        <f t="shared" si="4"/>
        <v>792</v>
      </c>
      <c r="G46" s="46">
        <v>792</v>
      </c>
      <c r="H46" s="46"/>
      <c r="I46" s="46"/>
      <c r="J46" s="185">
        <v>792</v>
      </c>
      <c r="K46" s="185"/>
      <c r="L46" s="179">
        <f t="shared" si="1"/>
        <v>0</v>
      </c>
      <c r="M46" s="179"/>
      <c r="N46" s="179"/>
      <c r="O46" s="179"/>
      <c r="P46" s="179"/>
      <c r="Q46" s="179"/>
    </row>
    <row r="47">
      <c r="A47" s="192"/>
      <c r="B47" s="48" t="s">
        <v>237</v>
      </c>
      <c r="C47" s="46"/>
      <c r="D47" s="46">
        <v>1489</v>
      </c>
      <c r="E47" s="46">
        <v>0</v>
      </c>
      <c r="F47" s="46">
        <f t="shared" si="4"/>
        <v>1489</v>
      </c>
      <c r="G47" s="46">
        <v>1489</v>
      </c>
      <c r="H47" s="46"/>
      <c r="I47" s="46"/>
      <c r="J47" s="185">
        <v>1489</v>
      </c>
      <c r="K47" s="185"/>
      <c r="L47" s="179">
        <f t="shared" si="1"/>
        <v>0</v>
      </c>
      <c r="M47" s="179"/>
      <c r="N47" s="179"/>
      <c r="O47" s="179"/>
      <c r="P47" s="179"/>
      <c r="Q47" s="179"/>
    </row>
    <row r="48" s="5" customFormat="1">
      <c r="A48" s="192"/>
      <c r="B48" s="48" t="s">
        <v>238</v>
      </c>
      <c r="C48" s="46"/>
      <c r="D48" s="46">
        <v>1421</v>
      </c>
      <c r="E48" s="46">
        <v>0</v>
      </c>
      <c r="F48" s="46">
        <f t="shared" si="4"/>
        <v>1421</v>
      </c>
      <c r="G48" s="46">
        <v>1421</v>
      </c>
      <c r="H48" s="46"/>
      <c r="I48" s="46"/>
      <c r="J48" s="185">
        <v>1421</v>
      </c>
      <c r="K48" s="185"/>
      <c r="L48" s="179">
        <f t="shared" si="1"/>
        <v>0</v>
      </c>
      <c r="M48" s="179"/>
      <c r="N48" s="179"/>
      <c r="O48" s="179"/>
      <c r="P48" s="179"/>
      <c r="Q48" s="179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</row>
    <row r="49" ht="27.75" customHeight="1">
      <c r="A49" s="192"/>
      <c r="B49" s="48" t="s">
        <v>32</v>
      </c>
      <c r="C49" s="46"/>
      <c r="D49" s="46">
        <v>581</v>
      </c>
      <c r="E49" s="46">
        <v>169</v>
      </c>
      <c r="F49" s="46">
        <f t="shared" si="4"/>
        <v>750</v>
      </c>
      <c r="G49" s="46">
        <v>750</v>
      </c>
      <c r="H49" s="46"/>
      <c r="I49" s="46"/>
      <c r="J49" s="185">
        <v>750</v>
      </c>
      <c r="K49" s="185"/>
      <c r="L49" s="179">
        <f t="shared" si="1"/>
        <v>0</v>
      </c>
      <c r="M49" s="179"/>
      <c r="N49" s="179"/>
      <c r="O49" s="179"/>
      <c r="P49" s="179"/>
      <c r="Q49" s="179"/>
    </row>
    <row r="50" s="5" customFormat="1" ht="33.75" customHeight="1">
      <c r="A50" s="192"/>
      <c r="B50" s="48" t="s">
        <v>239</v>
      </c>
      <c r="C50" s="46"/>
      <c r="D50" s="46">
        <v>268</v>
      </c>
      <c r="E50" s="46">
        <v>0</v>
      </c>
      <c r="F50" s="46">
        <v>268</v>
      </c>
      <c r="G50" s="46">
        <v>268</v>
      </c>
      <c r="H50" s="46"/>
      <c r="I50" s="46"/>
      <c r="J50" s="185">
        <v>268</v>
      </c>
      <c r="K50" s="185"/>
      <c r="L50" s="179">
        <f t="shared" si="1"/>
        <v>0</v>
      </c>
      <c r="M50" s="179"/>
      <c r="N50" s="179"/>
      <c r="O50" s="179"/>
      <c r="P50" s="179"/>
      <c r="Q50" s="179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  <c r="HQ50" s="172"/>
      <c r="HR50" s="172"/>
      <c r="HS50" s="172"/>
      <c r="HT50" s="172"/>
      <c r="HU50" s="172"/>
      <c r="HV50" s="172"/>
      <c r="HW50" s="172"/>
      <c r="HX50" s="172"/>
      <c r="HY50" s="172"/>
      <c r="HZ50" s="172"/>
      <c r="IA50" s="172"/>
      <c r="IB50" s="172"/>
      <c r="IC50" s="172"/>
      <c r="ID50" s="172"/>
      <c r="IE50" s="172"/>
      <c r="IF50" s="172"/>
      <c r="IG50" s="172"/>
      <c r="IH50" s="172"/>
      <c r="II50" s="172"/>
      <c r="IJ50" s="172"/>
      <c r="IK50" s="172"/>
      <c r="IL50" s="172"/>
      <c r="IM50" s="172"/>
      <c r="IN50" s="172"/>
      <c r="IO50" s="172"/>
      <c r="IP50" s="172"/>
      <c r="IQ50" s="172"/>
      <c r="IR50" s="172"/>
      <c r="IS50" s="172"/>
      <c r="IT50" s="172"/>
      <c r="IU50" s="172"/>
      <c r="IV50" s="172"/>
    </row>
    <row r="51" s="5" customFormat="1" ht="33.75" customHeight="1">
      <c r="A51" s="192"/>
      <c r="B51" s="48" t="s">
        <v>33</v>
      </c>
      <c r="C51" s="46"/>
      <c r="D51" s="46"/>
      <c r="E51" s="46">
        <v>7620</v>
      </c>
      <c r="F51" s="46">
        <v>7620</v>
      </c>
      <c r="G51" s="46">
        <v>3810</v>
      </c>
      <c r="H51" s="46"/>
      <c r="I51" s="46"/>
      <c r="J51" s="185">
        <v>7620</v>
      </c>
      <c r="K51" s="185"/>
      <c r="L51" s="179">
        <f t="shared" si="1"/>
        <v>0</v>
      </c>
      <c r="M51" s="179"/>
      <c r="N51" s="179"/>
      <c r="O51" s="179"/>
      <c r="P51" s="179"/>
      <c r="Q51" s="179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  <c r="HQ51" s="172"/>
      <c r="HR51" s="172"/>
      <c r="HS51" s="172"/>
      <c r="HT51" s="172"/>
      <c r="HU51" s="172"/>
      <c r="HV51" s="172"/>
      <c r="HW51" s="172"/>
      <c r="HX51" s="172"/>
      <c r="HY51" s="172"/>
      <c r="HZ51" s="172"/>
      <c r="IA51" s="172"/>
      <c r="IB51" s="172"/>
      <c r="IC51" s="172"/>
      <c r="ID51" s="172"/>
      <c r="IE51" s="172"/>
      <c r="IF51" s="172"/>
      <c r="IG51" s="172"/>
      <c r="IH51" s="172"/>
      <c r="II51" s="172"/>
      <c r="IJ51" s="172"/>
      <c r="IK51" s="172"/>
      <c r="IL51" s="172"/>
      <c r="IM51" s="172"/>
      <c r="IN51" s="172"/>
      <c r="IO51" s="172"/>
      <c r="IP51" s="172"/>
      <c r="IQ51" s="172"/>
      <c r="IR51" s="172"/>
      <c r="IS51" s="172"/>
      <c r="IT51" s="172"/>
      <c r="IU51" s="172"/>
      <c r="IV51" s="172"/>
    </row>
    <row r="52" s="5" customFormat="1" ht="33.75" customHeight="1">
      <c r="A52" s="192"/>
      <c r="B52" s="48" t="s">
        <v>34</v>
      </c>
      <c r="C52" s="46"/>
      <c r="D52" s="46"/>
      <c r="E52" s="46">
        <v>2760</v>
      </c>
      <c r="F52" s="46">
        <v>2760</v>
      </c>
      <c r="G52" s="46">
        <v>2760</v>
      </c>
      <c r="H52" s="46"/>
      <c r="I52" s="46"/>
      <c r="J52" s="185">
        <v>2760</v>
      </c>
      <c r="K52" s="185"/>
      <c r="L52" s="179">
        <f t="shared" si="1"/>
        <v>0</v>
      </c>
      <c r="M52" s="179"/>
      <c r="N52" s="179"/>
      <c r="O52" s="179"/>
      <c r="P52" s="179"/>
      <c r="Q52" s="179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  <c r="HW52" s="172"/>
      <c r="HX52" s="172"/>
      <c r="HY52" s="172"/>
      <c r="HZ52" s="172"/>
      <c r="IA52" s="172"/>
      <c r="IB52" s="172"/>
      <c r="IC52" s="172"/>
      <c r="ID52" s="172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  <c r="IP52" s="172"/>
      <c r="IQ52" s="172"/>
      <c r="IR52" s="172"/>
      <c r="IS52" s="172"/>
      <c r="IT52" s="172"/>
      <c r="IU52" s="172"/>
      <c r="IV52" s="172"/>
    </row>
    <row r="53" s="5" customFormat="1" ht="33.75" customHeight="1">
      <c r="A53" s="192"/>
      <c r="B53" s="48" t="s">
        <v>38</v>
      </c>
      <c r="C53" s="46"/>
      <c r="D53" s="46"/>
      <c r="E53" s="46">
        <v>4084</v>
      </c>
      <c r="F53" s="46">
        <v>4084</v>
      </c>
      <c r="G53" s="46"/>
      <c r="H53" s="46"/>
      <c r="I53" s="46"/>
      <c r="J53" s="185">
        <v>4084</v>
      </c>
      <c r="K53" s="185"/>
      <c r="L53" s="179">
        <f t="shared" si="1"/>
        <v>0</v>
      </c>
      <c r="M53" s="179"/>
      <c r="N53" s="179"/>
      <c r="O53" s="179"/>
      <c r="P53" s="179"/>
      <c r="Q53" s="179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  <c r="HQ53" s="172"/>
      <c r="HR53" s="172"/>
      <c r="HS53" s="172"/>
      <c r="HT53" s="172"/>
      <c r="HU53" s="172"/>
      <c r="HV53" s="172"/>
      <c r="HW53" s="172"/>
      <c r="HX53" s="172"/>
      <c r="HY53" s="172"/>
      <c r="HZ53" s="172"/>
      <c r="IA53" s="172"/>
      <c r="IB53" s="172"/>
      <c r="IC53" s="172"/>
      <c r="ID53" s="172"/>
      <c r="IE53" s="172"/>
      <c r="IF53" s="172"/>
      <c r="IG53" s="172"/>
      <c r="IH53" s="172"/>
      <c r="II53" s="172"/>
      <c r="IJ53" s="172"/>
      <c r="IK53" s="172"/>
      <c r="IL53" s="172"/>
      <c r="IM53" s="172"/>
      <c r="IN53" s="172"/>
      <c r="IO53" s="172"/>
      <c r="IP53" s="172"/>
      <c r="IQ53" s="172"/>
      <c r="IR53" s="172"/>
      <c r="IS53" s="172"/>
      <c r="IT53" s="172"/>
      <c r="IU53" s="172"/>
      <c r="IV53" s="172"/>
    </row>
    <row r="54" s="5" customFormat="1" ht="33.75" customHeight="1">
      <c r="A54" s="184"/>
      <c r="B54" s="205"/>
      <c r="C54" s="46"/>
      <c r="D54" s="46"/>
      <c r="E54" s="46"/>
      <c r="F54" s="46">
        <f t="shared" si="4"/>
        <v>0</v>
      </c>
      <c r="G54" s="46"/>
      <c r="H54" s="48"/>
      <c r="I54" s="48"/>
      <c r="J54" s="185"/>
      <c r="K54" s="206"/>
      <c r="L54" s="179">
        <f t="shared" si="1"/>
        <v>0</v>
      </c>
      <c r="M54" s="179"/>
      <c r="N54" s="179"/>
      <c r="O54" s="179"/>
      <c r="P54" s="179"/>
      <c r="Q54" s="179"/>
    </row>
    <row r="55" s="5" customFormat="1" ht="33.75" customHeight="1">
      <c r="A55" s="192"/>
      <c r="B55" s="187" t="s">
        <v>240</v>
      </c>
      <c r="C55" s="207">
        <f t="shared" ref="C55:K55" si="7">SUM(C22:C54)</f>
        <v>495713</v>
      </c>
      <c r="D55" s="207">
        <f t="shared" si="7"/>
        <v>553322</v>
      </c>
      <c r="E55" s="207">
        <f t="shared" si="7"/>
        <v>22493</v>
      </c>
      <c r="F55" s="207">
        <f t="shared" si="7"/>
        <v>575815</v>
      </c>
      <c r="G55" s="207">
        <f t="shared" si="7"/>
        <v>61138</v>
      </c>
      <c r="H55" s="207">
        <f t="shared" si="7"/>
        <v>250000</v>
      </c>
      <c r="I55" s="207">
        <f t="shared" si="7"/>
        <v>224011</v>
      </c>
      <c r="J55" s="207">
        <f t="shared" si="7"/>
        <v>101804</v>
      </c>
      <c r="K55" s="207">
        <f t="shared" si="7"/>
        <v>0</v>
      </c>
      <c r="L55" s="179">
        <f t="shared" si="1"/>
        <v>0</v>
      </c>
      <c r="M55" s="179"/>
      <c r="N55" s="179"/>
      <c r="O55" s="179"/>
      <c r="P55" s="179"/>
      <c r="Q55" s="179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  <c r="HQ55" s="172"/>
      <c r="HR55" s="172"/>
      <c r="HS55" s="172"/>
      <c r="HT55" s="172"/>
      <c r="HU55" s="172"/>
      <c r="HV55" s="172"/>
      <c r="HW55" s="172"/>
      <c r="HX55" s="172"/>
      <c r="HY55" s="172"/>
      <c r="HZ55" s="172"/>
      <c r="IA55" s="172"/>
      <c r="IB55" s="172"/>
      <c r="IC55" s="172"/>
      <c r="ID55" s="172"/>
      <c r="IE55" s="172"/>
      <c r="IF55" s="172"/>
      <c r="IG55" s="172"/>
      <c r="IH55" s="172"/>
      <c r="II55" s="172"/>
      <c r="IJ55" s="172"/>
      <c r="IK55" s="172"/>
      <c r="IL55" s="172"/>
      <c r="IM55" s="172"/>
      <c r="IN55" s="172"/>
      <c r="IO55" s="172"/>
      <c r="IP55" s="172"/>
      <c r="IQ55" s="172"/>
      <c r="IR55" s="172"/>
      <c r="IS55" s="172"/>
      <c r="IT55" s="172"/>
      <c r="IU55" s="172"/>
      <c r="IV55" s="172"/>
    </row>
    <row r="56" s="5" customFormat="1" ht="33.75" customHeight="1">
      <c r="A56" s="184"/>
      <c r="B56" s="208"/>
      <c r="C56" s="209"/>
      <c r="D56" s="209"/>
      <c r="E56" s="209"/>
      <c r="F56" s="209"/>
      <c r="G56" s="209"/>
      <c r="H56" s="209"/>
      <c r="I56" s="209"/>
      <c r="J56" s="209"/>
      <c r="K56" s="210"/>
      <c r="L56" s="179">
        <f t="shared" si="1"/>
        <v>0</v>
      </c>
      <c r="M56" s="179"/>
      <c r="N56" s="179"/>
      <c r="O56" s="179"/>
      <c r="P56" s="179"/>
      <c r="Q56" s="179"/>
    </row>
    <row r="57" s="5" customFormat="1" ht="33.75" customHeight="1">
      <c r="A57" s="184"/>
      <c r="B57" s="211" t="s">
        <v>241</v>
      </c>
      <c r="C57" s="212"/>
      <c r="D57" s="212"/>
      <c r="E57" s="46">
        <f>C57+D57</f>
        <v>0</v>
      </c>
      <c r="F57" s="46"/>
      <c r="G57" s="46"/>
      <c r="H57" s="212">
        <f>SUM(H56)</f>
        <v>0</v>
      </c>
      <c r="I57" s="212">
        <f>SUM(I56)</f>
        <v>0</v>
      </c>
      <c r="J57" s="185">
        <f>C57-H57-I57</f>
        <v>0</v>
      </c>
      <c r="K57" s="46">
        <v>0</v>
      </c>
      <c r="L57" s="179">
        <f t="shared" si="1"/>
        <v>0</v>
      </c>
      <c r="M57" s="179"/>
      <c r="N57" s="179"/>
      <c r="O57" s="179"/>
      <c r="P57" s="179"/>
      <c r="Q57" s="179"/>
    </row>
    <row r="58" s="5" customFormat="1" ht="33.75" customHeight="1">
      <c r="A58" s="184"/>
      <c r="B58" s="213"/>
      <c r="C58" s="214"/>
      <c r="D58" s="214"/>
      <c r="E58" s="214"/>
      <c r="F58" s="214"/>
      <c r="G58" s="214"/>
      <c r="H58" s="214"/>
      <c r="I58" s="214"/>
      <c r="J58" s="214"/>
      <c r="K58" s="215"/>
      <c r="L58" s="179">
        <f t="shared" si="1"/>
        <v>0</v>
      </c>
      <c r="M58" s="179"/>
      <c r="N58" s="179"/>
      <c r="O58" s="179"/>
      <c r="P58" s="179"/>
      <c r="Q58" s="179"/>
    </row>
    <row r="59" s="5" customFormat="1" ht="33.75" customHeight="1">
      <c r="A59" s="184"/>
      <c r="B59" s="216" t="s">
        <v>242</v>
      </c>
      <c r="C59" s="217">
        <f>C19+C55+C57</f>
        <v>802088</v>
      </c>
      <c r="D59" s="217">
        <f>D19+D55+D57</f>
        <v>871926</v>
      </c>
      <c r="E59" s="217">
        <f>E19+E55+E57</f>
        <v>22859</v>
      </c>
      <c r="F59" s="217">
        <f>D59+E59</f>
        <v>894785</v>
      </c>
      <c r="G59" s="217">
        <f>G19+G55</f>
        <v>78113</v>
      </c>
      <c r="H59" s="217">
        <f>H19+H55+H57</f>
        <v>250000</v>
      </c>
      <c r="I59" s="217">
        <f>I19+I55+I57</f>
        <v>227662</v>
      </c>
      <c r="J59" s="217">
        <f>J19+J55+J57</f>
        <v>117123</v>
      </c>
      <c r="K59" s="217">
        <f>K19+K55+K57</f>
        <v>300000</v>
      </c>
      <c r="L59" s="179">
        <f t="shared" si="1"/>
        <v>0</v>
      </c>
      <c r="M59" s="179"/>
      <c r="N59" s="179"/>
      <c r="O59" s="179"/>
      <c r="P59" s="179"/>
      <c r="Q59" s="179"/>
    </row>
    <row r="60" s="5" customFormat="1" ht="33.75" customHeight="1">
      <c r="A60" s="184"/>
      <c r="B60" s="218">
        <f>SUM(H59:K59)</f>
        <v>894785</v>
      </c>
      <c r="C60" s="219"/>
      <c r="D60" s="219"/>
      <c r="E60" s="219"/>
      <c r="F60" s="219"/>
      <c r="G60" s="219"/>
      <c r="H60" s="219"/>
      <c r="I60" s="219"/>
      <c r="J60" s="219"/>
      <c r="K60" s="220"/>
      <c r="L60" s="179">
        <f t="shared" si="1"/>
        <v>0</v>
      </c>
      <c r="M60" s="179"/>
      <c r="N60" s="179"/>
      <c r="O60" s="179"/>
      <c r="P60" s="179"/>
      <c r="Q60" s="179"/>
    </row>
    <row r="61" s="5" customFormat="1" ht="33.75" customHeight="1">
      <c r="A61" s="192" t="s">
        <v>84</v>
      </c>
      <c r="B61" s="187" t="s">
        <v>22</v>
      </c>
      <c r="C61" s="217">
        <f>'[1]6.melléket'!C8</f>
        <v>36403</v>
      </c>
      <c r="D61" s="217">
        <f>'6.melléket'!D8</f>
        <v>16165</v>
      </c>
      <c r="E61" s="217">
        <f>'6.melléket'!E8</f>
        <v>7141</v>
      </c>
      <c r="F61" s="217">
        <f>D61+E61</f>
        <v>23306</v>
      </c>
      <c r="G61" s="217"/>
      <c r="H61" s="217"/>
      <c r="I61" s="217"/>
      <c r="J61" s="221">
        <f>F61</f>
        <v>23306</v>
      </c>
      <c r="K61" s="222">
        <v>0</v>
      </c>
      <c r="L61" s="179">
        <f t="shared" si="1"/>
        <v>0</v>
      </c>
      <c r="M61" s="179"/>
      <c r="N61" s="179"/>
      <c r="O61" s="179"/>
      <c r="P61" s="179"/>
      <c r="Q61" s="179"/>
    </row>
    <row r="62" ht="26.25" customHeight="1">
      <c r="A62" s="184"/>
      <c r="B62" s="218">
        <f>C62+D62</f>
        <v>0</v>
      </c>
      <c r="C62" s="219"/>
      <c r="D62" s="219"/>
      <c r="E62" s="219"/>
      <c r="F62" s="219"/>
      <c r="G62" s="219"/>
      <c r="H62" s="219"/>
      <c r="I62" s="219"/>
      <c r="J62" s="219"/>
      <c r="K62" s="220"/>
      <c r="L62" s="179">
        <f t="shared" si="1"/>
        <v>0</v>
      </c>
      <c r="M62" s="179"/>
      <c r="N62" s="179"/>
      <c r="O62" s="179"/>
      <c r="P62" s="179"/>
      <c r="Q62" s="17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ht="26.85" customHeight="1">
      <c r="A63" s="184"/>
      <c r="B63" s="211" t="s">
        <v>243</v>
      </c>
      <c r="C63" s="223">
        <f>C19+C55+C61</f>
        <v>838491</v>
      </c>
      <c r="D63" s="223">
        <f>D19+D55+D61</f>
        <v>888091</v>
      </c>
      <c r="E63" s="223">
        <f>E19+E55+E61</f>
        <v>30000</v>
      </c>
      <c r="F63" s="217">
        <f>D63+E63</f>
        <v>918091</v>
      </c>
      <c r="G63" s="223"/>
      <c r="H63" s="223">
        <f>H19+H55+H61</f>
        <v>250000</v>
      </c>
      <c r="I63" s="223">
        <f>I19+I55+I61</f>
        <v>227662</v>
      </c>
      <c r="J63" s="223">
        <f>J19+J55+J61</f>
        <v>140429</v>
      </c>
      <c r="K63" s="223">
        <f>SUM(K59)</f>
        <v>300000</v>
      </c>
      <c r="L63" s="179">
        <f>F63-H63-I63-J63-K63</f>
        <v>0</v>
      </c>
      <c r="M63" s="179"/>
      <c r="N63" s="179"/>
      <c r="O63" s="179"/>
      <c r="P63" s="179"/>
      <c r="Q63" s="17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ht="43.5" customHeight="1">
      <c r="A64" s="184"/>
      <c r="E64" s="172">
        <f>C64+D64</f>
        <v>0</v>
      </c>
      <c r="I64" s="224">
        <f>H63+I63+J63+K63</f>
        <v>918091</v>
      </c>
      <c r="K64" s="179">
        <f>SUM(K59:K61)</f>
        <v>300000</v>
      </c>
      <c r="L64" s="179"/>
      <c r="M64" s="179"/>
      <c r="N64" s="179"/>
      <c r="O64" s="179"/>
      <c r="P64" s="179"/>
      <c r="Q64" s="17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="6" customFormat="1" ht="58.15" customHeight="1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9"/>
      <c r="L65" s="179"/>
      <c r="M65" s="179"/>
      <c r="N65" s="179"/>
      <c r="O65" s="179"/>
      <c r="P65" s="179"/>
      <c r="Q65" s="179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="6" customFormat="1" ht="37.35" customHeight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9"/>
      <c r="L66" s="179"/>
      <c r="M66" s="179"/>
      <c r="N66" s="179"/>
      <c r="O66" s="179"/>
      <c r="P66" s="179"/>
      <c r="Q66" s="179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  <c r="HQ66" s="172"/>
      <c r="HR66" s="172"/>
      <c r="HS66" s="172"/>
      <c r="HT66" s="172"/>
      <c r="HU66" s="172"/>
      <c r="HV66" s="172"/>
      <c r="HW66" s="172"/>
      <c r="HX66" s="172"/>
      <c r="HY66" s="172"/>
      <c r="HZ66" s="172"/>
      <c r="IA66" s="172"/>
      <c r="IB66" s="172"/>
      <c r="IC66" s="172"/>
      <c r="ID66" s="172"/>
      <c r="IE66" s="172"/>
      <c r="IF66" s="172"/>
      <c r="IG66" s="172"/>
      <c r="IH66" s="172"/>
      <c r="II66" s="172"/>
      <c r="IJ66" s="172"/>
      <c r="IK66" s="172"/>
      <c r="IL66" s="172"/>
      <c r="IM66" s="172"/>
      <c r="IN66" s="172"/>
      <c r="IO66" s="172"/>
      <c r="IP66" s="172"/>
      <c r="IQ66" s="172"/>
      <c r="IR66" s="172"/>
      <c r="IS66" s="172"/>
      <c r="IT66" s="172"/>
      <c r="IU66" s="172"/>
      <c r="IV66" s="172"/>
    </row>
    <row r="67" ht="43.35" customHeight="1">
      <c r="K67" s="179"/>
      <c r="L67" s="179"/>
      <c r="M67" s="179"/>
      <c r="N67" s="179"/>
      <c r="O67" s="179"/>
      <c r="P67" s="179"/>
      <c r="Q67" s="179"/>
    </row>
    <row r="68" s="6" customFormat="1" ht="25.35" customHeight="1">
      <c r="A68" s="171"/>
      <c r="B68" s="172"/>
      <c r="C68" s="172"/>
      <c r="D68" s="172"/>
      <c r="E68" s="172"/>
      <c r="F68" s="172"/>
      <c r="G68" s="172"/>
      <c r="H68" s="172"/>
      <c r="I68" s="172"/>
      <c r="J68" s="172"/>
      <c r="K68" s="179"/>
      <c r="L68" s="179"/>
      <c r="M68" s="179"/>
      <c r="N68" s="179"/>
      <c r="O68" s="179"/>
      <c r="P68" s="179"/>
      <c r="Q68" s="179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  <c r="HQ68" s="172"/>
      <c r="HR68" s="172"/>
      <c r="HS68" s="172"/>
      <c r="HT68" s="172"/>
      <c r="HU68" s="172"/>
      <c r="HV68" s="172"/>
      <c r="HW68" s="172"/>
      <c r="HX68" s="172"/>
      <c r="HY68" s="172"/>
      <c r="HZ68" s="172"/>
      <c r="IA68" s="172"/>
      <c r="IB68" s="172"/>
      <c r="IC68" s="172"/>
      <c r="ID68" s="172"/>
      <c r="IE68" s="172"/>
      <c r="IF68" s="172"/>
      <c r="IG68" s="172"/>
      <c r="IH68" s="172"/>
      <c r="II68" s="172"/>
      <c r="IJ68" s="172"/>
      <c r="IK68" s="172"/>
      <c r="IL68" s="172"/>
      <c r="IM68" s="172"/>
      <c r="IN68" s="172"/>
      <c r="IO68" s="172"/>
      <c r="IP68" s="172"/>
      <c r="IQ68" s="172"/>
      <c r="IR68" s="172"/>
      <c r="IS68" s="172"/>
      <c r="IT68" s="172"/>
      <c r="IU68" s="172"/>
      <c r="IV68" s="172"/>
    </row>
    <row r="69" s="7" customFormat="1" ht="22.35" customHeight="1">
      <c r="A69" s="171"/>
      <c r="B69" s="172"/>
      <c r="C69" s="172"/>
      <c r="D69" s="172"/>
      <c r="E69" s="172"/>
      <c r="F69" s="172"/>
      <c r="G69" s="172"/>
      <c r="H69" s="172"/>
      <c r="I69" s="172"/>
      <c r="J69" s="172"/>
      <c r="K69" s="179"/>
      <c r="L69" s="179"/>
      <c r="M69" s="179"/>
      <c r="N69" s="179"/>
      <c r="O69" s="179"/>
      <c r="P69" s="179"/>
      <c r="Q69" s="179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="6" customFormat="1" ht="42.75" customHeight="1">
      <c r="A70" s="171"/>
      <c r="B70" s="172"/>
      <c r="C70" s="172"/>
      <c r="D70" s="172"/>
      <c r="E70" s="172"/>
      <c r="F70" s="172"/>
      <c r="G70" s="172"/>
      <c r="H70" s="172"/>
      <c r="I70" s="172"/>
      <c r="J70" s="172"/>
      <c r="K70" s="179"/>
      <c r="L70" s="179"/>
      <c r="M70" s="179"/>
      <c r="N70" s="179"/>
      <c r="O70" s="179"/>
      <c r="P70" s="179"/>
      <c r="Q70" s="179"/>
    </row>
    <row r="71" s="8" customFormat="1" ht="31.35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9"/>
      <c r="L71" s="179"/>
      <c r="M71" s="179"/>
      <c r="N71" s="179"/>
      <c r="O71" s="179"/>
      <c r="P71" s="179"/>
      <c r="Q71" s="179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  <c r="HW71" s="172"/>
      <c r="HX71" s="172"/>
      <c r="HY71" s="172"/>
      <c r="HZ71" s="172"/>
      <c r="IA71" s="172"/>
      <c r="IB71" s="172"/>
      <c r="IC71" s="172"/>
      <c r="ID71" s="172"/>
      <c r="IE71" s="172"/>
      <c r="IF71" s="172"/>
      <c r="IG71" s="172"/>
      <c r="IH71" s="172"/>
      <c r="II71" s="172"/>
      <c r="IJ71" s="172"/>
      <c r="IK71" s="172"/>
      <c r="IL71" s="172"/>
      <c r="IM71" s="172"/>
      <c r="IN71" s="172"/>
      <c r="IO71" s="172"/>
      <c r="IP71" s="172"/>
      <c r="IQ71" s="172"/>
      <c r="IR71" s="172"/>
      <c r="IS71" s="172"/>
      <c r="IT71" s="172"/>
      <c r="IU71" s="172"/>
      <c r="IV71" s="172"/>
    </row>
    <row r="72" ht="23.85" customHeight="1">
      <c r="K72" s="179"/>
      <c r="L72" s="179"/>
      <c r="M72" s="179"/>
      <c r="N72" s="179"/>
      <c r="O72" s="179"/>
      <c r="P72" s="179"/>
      <c r="Q72" s="179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ht="39" customHeight="1">
      <c r="K73" s="179"/>
      <c r="L73" s="179"/>
      <c r="M73" s="179"/>
      <c r="N73" s="179"/>
      <c r="O73" s="179"/>
      <c r="P73" s="179"/>
      <c r="Q73" s="179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ht="35.85" customHeight="1">
      <c r="K74" s="179"/>
      <c r="L74" s="179"/>
      <c r="M74" s="179"/>
      <c r="N74" s="179"/>
      <c r="O74" s="179"/>
      <c r="P74" s="179"/>
      <c r="Q74" s="179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ht="35.85" customHeight="1">
      <c r="K75" s="179"/>
      <c r="L75" s="179"/>
      <c r="M75" s="179"/>
      <c r="N75" s="179"/>
      <c r="O75" s="179"/>
      <c r="P75" s="179"/>
      <c r="Q75" s="179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ht="35.85" customHeight="1">
      <c r="K76" s="179"/>
      <c r="L76" s="179"/>
      <c r="M76" s="179"/>
      <c r="N76" s="179"/>
      <c r="O76" s="179"/>
      <c r="P76" s="179"/>
      <c r="Q76" s="179"/>
    </row>
    <row r="77" ht="35.85" customHeight="1">
      <c r="K77" s="179"/>
      <c r="L77" s="179"/>
      <c r="M77" s="179"/>
      <c r="N77" s="179"/>
      <c r="O77" s="179"/>
      <c r="P77" s="179"/>
      <c r="Q77" s="179"/>
    </row>
    <row r="78" ht="35.85" customHeight="1">
      <c r="K78" s="179"/>
      <c r="L78" s="179"/>
      <c r="M78" s="179"/>
      <c r="N78" s="179"/>
      <c r="O78" s="179"/>
      <c r="P78" s="179"/>
      <c r="Q78" s="179"/>
    </row>
    <row r="79" ht="35.85" customHeight="1">
      <c r="K79" s="179"/>
      <c r="L79" s="179"/>
      <c r="M79" s="179"/>
      <c r="N79" s="179"/>
      <c r="O79" s="179"/>
      <c r="P79" s="179"/>
      <c r="Q79" s="179"/>
    </row>
    <row r="80">
      <c r="K80" s="179"/>
      <c r="L80" s="179"/>
      <c r="M80" s="179"/>
      <c r="N80" s="179"/>
      <c r="O80" s="179"/>
      <c r="P80" s="179"/>
      <c r="Q80" s="179"/>
    </row>
    <row r="81">
      <c r="K81" s="179"/>
      <c r="L81" s="179"/>
      <c r="M81" s="179"/>
      <c r="N81" s="179"/>
      <c r="O81" s="179"/>
      <c r="P81" s="179"/>
      <c r="Q81" s="179"/>
    </row>
    <row r="82" ht="25.35" customHeight="1">
      <c r="K82" s="179"/>
      <c r="L82" s="179"/>
      <c r="M82" s="179"/>
      <c r="N82" s="179"/>
      <c r="O82" s="179"/>
      <c r="P82" s="179"/>
      <c r="Q82" s="179"/>
    </row>
    <row r="83" ht="55.5" customHeight="1">
      <c r="K83" s="179"/>
      <c r="L83" s="179"/>
      <c r="M83" s="179"/>
      <c r="N83" s="179"/>
      <c r="O83" s="179"/>
      <c r="P83" s="179"/>
      <c r="Q83" s="179"/>
    </row>
    <row r="84" ht="69.75" customHeight="1">
      <c r="K84" s="179"/>
      <c r="L84" s="179"/>
      <c r="M84" s="179"/>
      <c r="N84" s="179"/>
      <c r="O84" s="179"/>
      <c r="P84" s="179"/>
      <c r="Q84" s="179"/>
    </row>
    <row r="85" ht="41.85" customHeight="1">
      <c r="K85" s="179"/>
      <c r="L85" s="179"/>
      <c r="M85" s="179"/>
      <c r="N85" s="179"/>
      <c r="O85" s="179"/>
      <c r="P85" s="179"/>
      <c r="Q85" s="179"/>
    </row>
    <row r="86" ht="25.35" customHeight="1">
      <c r="K86" s="179"/>
      <c r="L86" s="179"/>
      <c r="M86" s="179"/>
      <c r="N86" s="179"/>
      <c r="O86" s="179"/>
      <c r="P86" s="179"/>
      <c r="Q86" s="179"/>
    </row>
    <row r="87" ht="22.35" customHeight="1">
      <c r="K87" s="179"/>
      <c r="L87" s="179"/>
      <c r="M87" s="179"/>
      <c r="N87" s="179"/>
      <c r="O87" s="179"/>
      <c r="P87" s="179"/>
      <c r="Q87" s="179"/>
    </row>
    <row r="88" ht="57" customHeight="1">
      <c r="K88" s="179"/>
      <c r="L88" s="179"/>
      <c r="M88" s="179"/>
      <c r="N88" s="179"/>
      <c r="O88" s="179"/>
      <c r="P88" s="179"/>
      <c r="Q88" s="179"/>
    </row>
    <row r="89">
      <c r="K89" s="179"/>
      <c r="L89" s="179"/>
      <c r="M89" s="179"/>
      <c r="N89" s="179"/>
      <c r="O89" s="179"/>
      <c r="P89" s="179"/>
      <c r="Q89" s="179"/>
    </row>
    <row r="90">
      <c r="K90" s="179"/>
      <c r="L90" s="179"/>
      <c r="M90" s="179"/>
      <c r="N90" s="179"/>
      <c r="O90" s="179"/>
      <c r="P90" s="179"/>
      <c r="Q90" s="179"/>
    </row>
    <row r="91">
      <c r="K91" s="179"/>
      <c r="L91" s="179"/>
      <c r="M91" s="179"/>
      <c r="N91" s="179"/>
      <c r="O91" s="179"/>
      <c r="P91" s="179"/>
      <c r="Q91" s="179"/>
    </row>
    <row r="92">
      <c r="K92" s="179"/>
      <c r="L92" s="179"/>
      <c r="M92" s="179"/>
      <c r="N92" s="179"/>
      <c r="O92" s="179"/>
      <c r="P92" s="179"/>
      <c r="Q92" s="179"/>
    </row>
    <row r="93">
      <c r="K93" s="179"/>
      <c r="L93" s="179"/>
      <c r="M93" s="179"/>
      <c r="N93" s="179"/>
      <c r="O93" s="179"/>
      <c r="P93" s="179"/>
      <c r="Q93" s="179"/>
    </row>
    <row r="94">
      <c r="K94" s="179"/>
      <c r="L94" s="179"/>
      <c r="M94" s="179"/>
      <c r="N94" s="179"/>
      <c r="O94" s="179"/>
      <c r="P94" s="179"/>
      <c r="Q94" s="179"/>
    </row>
    <row r="95">
      <c r="K95" s="179"/>
      <c r="L95" s="179"/>
      <c r="M95" s="179"/>
      <c r="N95" s="179"/>
      <c r="O95" s="179"/>
      <c r="P95" s="179"/>
      <c r="Q95" s="179"/>
    </row>
    <row r="96">
      <c r="K96" s="179"/>
      <c r="L96" s="179"/>
      <c r="M96" s="179"/>
      <c r="N96" s="179"/>
      <c r="O96" s="179"/>
      <c r="P96" s="179"/>
      <c r="Q96" s="179"/>
    </row>
    <row r="97">
      <c r="K97" s="179"/>
      <c r="L97" s="179"/>
      <c r="M97" s="179"/>
      <c r="N97" s="179"/>
      <c r="O97" s="179"/>
      <c r="P97" s="179"/>
      <c r="Q97" s="179"/>
    </row>
    <row r="98">
      <c r="K98" s="179"/>
      <c r="L98" s="179"/>
      <c r="M98" s="179"/>
      <c r="N98" s="179"/>
      <c r="O98" s="179"/>
      <c r="P98" s="179"/>
      <c r="Q98" s="179"/>
    </row>
    <row r="99">
      <c r="K99" s="179"/>
      <c r="L99" s="179"/>
      <c r="M99" s="179"/>
      <c r="N99" s="179"/>
      <c r="O99" s="179"/>
      <c r="P99" s="179"/>
      <c r="Q99" s="179"/>
    </row>
    <row r="100">
      <c r="K100" s="179"/>
      <c r="L100" s="179"/>
      <c r="M100" s="179"/>
      <c r="N100" s="179"/>
      <c r="O100" s="179"/>
      <c r="P100" s="179"/>
      <c r="Q100" s="179"/>
    </row>
    <row r="101" ht="25.15" customHeight="1">
      <c r="K101" s="179"/>
      <c r="L101" s="179"/>
      <c r="M101" s="179"/>
      <c r="N101" s="179"/>
      <c r="O101" s="179"/>
      <c r="P101" s="179"/>
      <c r="Q101" s="179"/>
    </row>
    <row r="102">
      <c r="K102" s="179"/>
      <c r="L102" s="179"/>
      <c r="M102" s="179"/>
      <c r="N102" s="179"/>
      <c r="O102" s="179"/>
      <c r="P102" s="179"/>
      <c r="Q102" s="179"/>
    </row>
    <row r="103">
      <c r="K103" s="179"/>
      <c r="L103" s="179"/>
      <c r="M103" s="179"/>
      <c r="N103" s="179"/>
      <c r="O103" s="179"/>
      <c r="P103" s="179"/>
      <c r="Q103" s="179"/>
    </row>
    <row r="104">
      <c r="K104" s="179" t="e">
        <f>#REF!+#REF!+#REF!</f>
        <v>#REF!</v>
      </c>
      <c r="L104" s="179"/>
      <c r="M104" s="179"/>
      <c r="N104" s="179"/>
      <c r="O104" s="179"/>
      <c r="P104" s="179"/>
      <c r="Q104" s="179"/>
    </row>
    <row r="105">
      <c r="L105" s="179"/>
    </row>
  </sheetData>
  <sheetProtection selectLockedCells="1" selectUnlockedCells="1"/>
  <mergeCells count="8">
    <mergeCell ref="B60:K60"/>
    <mergeCell ref="B62:K62"/>
    <mergeCell ref="A1:K1"/>
    <mergeCell ref="B3:K3"/>
    <mergeCell ref="B20:K20"/>
    <mergeCell ref="B21:K21"/>
    <mergeCell ref="B56:K56"/>
    <mergeCell ref="B58:K58"/>
  </mergeCells>
  <printOptions horizontalCentered="1"/>
  <pageMargins left="0.7875" right="0.7875" top="0.9840278" bottom="0.9840278" header="0.5118055" footer="0.5118055"/>
  <pageSetup r:id="rId1" paperSize="8" orientation="landscape" horizontalDpi="300" verticalDpi="300" scale="50"/>
  <headerFooter alignWithMargins="0">
    <oddHeader>&amp;R 4. melléklet a…. / 2023. (XI.16.) önkormányzati rendelethez</oddHeader>
  </headerFooter>
  <rowBreaks count="1" manualBreakCount="1">
    <brk id="69" man="1"/>
  </rowBreaks>
</worksheet>
</file>

<file path=xl/worksheets/sheet9.xml><?xml version="1.0" encoding="utf-8"?>
<worksheet xmlns:r="http://schemas.openxmlformats.org/officeDocument/2006/relationships" xmlns="http://schemas.openxmlformats.org/spreadsheetml/2006/main">
  <sheetViews>
    <sheetView zoomScale="52" zoomScaleNormal="52" zoomScaleSheetLayoutView="50" workbookViewId="0">
      <selection activeCell="D1" sqref="D1"/>
    </sheetView>
  </sheetViews>
  <sheetFormatPr defaultColWidth="9.140625" defaultRowHeight="18.75"/>
  <cols>
    <col min="1" max="1" width="9.425781" style="143" customWidth="1"/>
    <col min="2" max="2" width="72.14063" style="143" customWidth="1"/>
    <col min="3" max="3" width="20.14063" style="143" customWidth="1"/>
    <col min="4" max="16384" width="9.140625" style="143"/>
  </cols>
  <sheetData>
    <row r="1" ht="56.85" customHeight="1">
      <c r="A1" s="144" t="s">
        <v>244</v>
      </c>
      <c r="B1" s="144"/>
      <c r="C1" s="144"/>
    </row>
    <row r="2" ht="34.5" customHeight="1">
      <c r="A2" s="145"/>
      <c r="B2" s="145"/>
      <c r="C2" s="146" t="s">
        <v>175</v>
      </c>
      <c r="D2" s="147"/>
    </row>
    <row r="3" ht="37.35" customHeight="1">
      <c r="A3" s="225" t="s">
        <v>176</v>
      </c>
      <c r="B3" s="150" t="s">
        <v>245</v>
      </c>
      <c r="C3" s="226" t="s">
        <v>246</v>
      </c>
    </row>
    <row r="4">
      <c r="A4" s="153"/>
      <c r="B4" s="227" t="s">
        <v>182</v>
      </c>
      <c r="C4" s="228" t="s">
        <v>183</v>
      </c>
    </row>
    <row r="5" ht="41.85" customHeight="1">
      <c r="A5" s="229" t="s">
        <v>187</v>
      </c>
      <c r="B5" s="230" t="s">
        <v>247</v>
      </c>
      <c r="C5" s="231">
        <v>419900</v>
      </c>
    </row>
    <row r="6" ht="79.15" customHeight="1">
      <c r="A6" s="160" t="s">
        <v>188</v>
      </c>
      <c r="B6" s="232" t="s">
        <v>248</v>
      </c>
      <c r="C6" s="233"/>
    </row>
    <row r="7" ht="32.85" customHeight="1">
      <c r="A7" s="160" t="s">
        <v>189</v>
      </c>
      <c r="B7" s="34" t="s">
        <v>249</v>
      </c>
      <c r="C7" s="233"/>
    </row>
    <row r="8" ht="71.65" customHeight="1">
      <c r="A8" s="160" t="s">
        <v>190</v>
      </c>
      <c r="B8" s="34" t="s">
        <v>250</v>
      </c>
      <c r="C8" s="233"/>
    </row>
    <row r="9" ht="31.35" customHeight="1">
      <c r="A9" s="164" t="s">
        <v>191</v>
      </c>
      <c r="B9" s="34" t="s">
        <v>251</v>
      </c>
      <c r="C9" s="234">
        <v>4400</v>
      </c>
    </row>
    <row r="10" ht="53.65" customHeight="1">
      <c r="A10" s="160" t="s">
        <v>192</v>
      </c>
      <c r="B10" s="235" t="s">
        <v>252</v>
      </c>
      <c r="C10" s="233"/>
    </row>
    <row r="11" ht="27.75" customHeight="1">
      <c r="A11" s="236" t="s">
        <v>253</v>
      </c>
      <c r="B11" s="236"/>
      <c r="C11" s="237">
        <f>SUM(C5:C10)</f>
        <v>424300</v>
      </c>
    </row>
    <row r="12" ht="67.9" customHeight="1">
      <c r="A12" s="238" t="s">
        <v>254</v>
      </c>
      <c r="B12" s="238"/>
      <c r="C12" s="238"/>
    </row>
    <row r="21">
      <c r="C21" s="143" t="s">
        <v>255</v>
      </c>
    </row>
  </sheetData>
  <sheetProtection selectLockedCells="1" selectUnlockedCells="1"/>
  <mergeCells count="3">
    <mergeCell ref="A1:C1"/>
    <mergeCell ref="A11:B11"/>
    <mergeCell ref="A12:C12"/>
  </mergeCells>
  <pageMargins left="0.7479166" right="0.7479166" top="0.9840278" bottom="0.9840278" header="0.5118055" footer="0.5118055"/>
  <pageSetup r:id="rId1" paperSize="9" orientation="portrait" horizontalDpi="300" verticalDpi="300" scale="86"/>
  <headerFooter alignWithMargins="0">
    <oddHeader>&amp;R5. melléklet a…. / 2023. (XI.16.) önkormányzati rendelethez</oddHeader>
  </headerFooter>
</worksheet>
</file>

<file path=docProps/app.xml><?xml version="1.0" encoding="utf-8"?>
<Properties xmlns="http://schemas.openxmlformats.org/officeDocument/2006/extended-properties">
  <Application>DevExpress Office File API/22.1.4.0</Application>
  <AppVersion>22.1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meszaros.edit</dc:creator>
  <cp:lastModifiedBy>SZS-DELL-O3080\szalma.szilvia</cp:lastModifiedBy>
  <cp:lastPrinted>2023-11-06T11:13:13Z</cp:lastPrinted>
  <dcterms:created xsi:type="dcterms:W3CDTF">2021-05-14T17:58:45Z</dcterms:created>
  <dcterms:modified xsi:type="dcterms:W3CDTF">2023-11-16T11:42:52Z</dcterms:modified>
</cp:coreProperties>
</file>